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rondo.com.au\userprofiles\SYD\Michael.Palin\Mike - Rondo\NPD\INSPIRE Door Jambs\"/>
    </mc:Choice>
  </mc:AlternateContent>
  <xr:revisionPtr revIDLastSave="0" documentId="13_ncr:1_{D012A868-CE98-4977-B11E-987A952735C9}" xr6:coauthVersionLast="47" xr6:coauthVersionMax="47" xr10:uidLastSave="{00000000-0000-0000-0000-000000000000}"/>
  <bookViews>
    <workbookView xWindow="28680" yWindow="-120" windowWidth="29040" windowHeight="15720" tabRatio="500" firstSheet="1" activeTab="1" xr2:uid="{00000000-000D-0000-FFFF-FFFF00000000}"/>
  </bookViews>
  <sheets>
    <sheet name="Lookup" sheetId="1" state="hidden" r:id="rId1"/>
    <sheet name="Order Form" sheetId="2" r:id="rId2"/>
    <sheet name="Releases" sheetId="3" state="hidden" r:id="rId3"/>
  </sheets>
  <definedNames>
    <definedName name="_xlnm.Print_Area" localSheetId="1">'Order Form'!$A$1:$S$44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36" i="2" l="1"/>
  <c r="J36" i="2"/>
  <c r="Q28" i="2"/>
  <c r="Q17" i="2"/>
  <c r="Q18" i="2"/>
  <c r="Q19" i="2"/>
  <c r="Q20" i="2"/>
  <c r="Q21" i="2"/>
  <c r="Q22" i="2"/>
  <c r="Q23" i="2"/>
  <c r="Q24" i="2"/>
  <c r="Q25" i="2"/>
  <c r="Q26" i="2"/>
  <c r="Q27" i="2"/>
  <c r="Q29" i="2"/>
  <c r="Q30" i="2"/>
  <c r="Q31" i="2"/>
  <c r="Q32" i="2"/>
  <c r="Q33" i="2"/>
  <c r="Q34" i="2"/>
  <c r="Q35" i="2"/>
  <c r="Q16" i="2"/>
  <c r="N25" i="2"/>
  <c r="O25" i="2" s="1"/>
  <c r="P25" i="2"/>
  <c r="R25" i="2"/>
  <c r="N26" i="2"/>
  <c r="O26" i="2" s="1"/>
  <c r="N27" i="2"/>
  <c r="P27" i="2" s="1"/>
  <c r="N28" i="2"/>
  <c r="O28" i="2" s="1"/>
  <c r="N29" i="2"/>
  <c r="O29" i="2" s="1"/>
  <c r="N30" i="2"/>
  <c r="P30" i="2" s="1"/>
  <c r="N31" i="2"/>
  <c r="P31" i="2" s="1"/>
  <c r="N32" i="2"/>
  <c r="O32" i="2" s="1"/>
  <c r="N33" i="2"/>
  <c r="O33" i="2" s="1"/>
  <c r="P33" i="2"/>
  <c r="R33" i="2"/>
  <c r="N34" i="2"/>
  <c r="R34" i="2" s="1"/>
  <c r="N35" i="2"/>
  <c r="O35" i="2" s="1"/>
  <c r="N17" i="2"/>
  <c r="R17" i="2" s="1"/>
  <c r="N18" i="2"/>
  <c r="R18" i="2" s="1"/>
  <c r="N19" i="2"/>
  <c r="R19" i="2" s="1"/>
  <c r="N20" i="2"/>
  <c r="R20" i="2" s="1"/>
  <c r="N21" i="2"/>
  <c r="R21" i="2" s="1"/>
  <c r="N22" i="2"/>
  <c r="R22" i="2" s="1"/>
  <c r="N23" i="2"/>
  <c r="R23" i="2" s="1"/>
  <c r="N24" i="2"/>
  <c r="R24" i="2" s="1"/>
  <c r="R32" i="2" l="1"/>
  <c r="P32" i="2"/>
  <c r="O30" i="2"/>
  <c r="P26" i="2"/>
  <c r="R30" i="2"/>
  <c r="R26" i="2"/>
  <c r="O27" i="2"/>
  <c r="R27" i="2"/>
  <c r="P35" i="2"/>
  <c r="R35" i="2"/>
  <c r="P34" i="2"/>
  <c r="O34" i="2"/>
  <c r="P29" i="2"/>
  <c r="R29" i="2"/>
  <c r="R31" i="2"/>
  <c r="O31" i="2"/>
  <c r="R28" i="2"/>
  <c r="P28" i="2"/>
  <c r="M36" i="2"/>
  <c r="P24" i="2"/>
  <c r="O23" i="2"/>
  <c r="P22" i="2"/>
  <c r="P21" i="2"/>
  <c r="O18" i="2"/>
  <c r="N16" i="2"/>
  <c r="R16" i="2" s="1"/>
  <c r="O24" i="2" l="1"/>
  <c r="P18" i="2"/>
  <c r="O19" i="2"/>
  <c r="P23" i="2"/>
  <c r="P19" i="2"/>
  <c r="O20" i="2"/>
  <c r="O17" i="2"/>
  <c r="P20" i="2"/>
  <c r="P17" i="2"/>
  <c r="O21" i="2"/>
  <c r="O16" i="2"/>
  <c r="P16" i="2"/>
  <c r="O22" i="2"/>
</calcChain>
</file>

<file path=xl/sharedStrings.xml><?xml version="1.0" encoding="utf-8"?>
<sst xmlns="http://schemas.openxmlformats.org/spreadsheetml/2006/main" count="61" uniqueCount="42">
  <si>
    <t>Total</t>
  </si>
  <si>
    <t>Jambset_mm</t>
  </si>
  <si>
    <t xml:space="preserve">   INSPIRE® DOOR JAMB   |   ORDER FORM</t>
  </si>
  <si>
    <t>Complete the blue input fields for each door. Stud &amp; plasterboard inputs auto-calculate the Jambset size. SKUs are generated automatically. Submit completed form to your Rondo distributor.</t>
  </si>
  <si>
    <t xml:space="preserve">   ORDER INFORMATION</t>
  </si>
  <si>
    <t>Order Number:</t>
  </si>
  <si>
    <t>Date:</t>
  </si>
  <si>
    <t>Date Required:</t>
  </si>
  <si>
    <t>Project Name:</t>
  </si>
  <si>
    <t>Company / Invoice To:</t>
  </si>
  <si>
    <t>Deliver To:</t>
  </si>
  <si>
    <t>Contact Name:</t>
  </si>
  <si>
    <t>Telephone:</t>
  </si>
  <si>
    <t>Email:</t>
  </si>
  <si>
    <t>#</t>
  </si>
  <si>
    <t>Location / Description</t>
  </si>
  <si>
    <t>Rebate
Type</t>
  </si>
  <si>
    <t>Door
Height
(mm)</t>
  </si>
  <si>
    <t>Door
Width
(mm)</t>
  </si>
  <si>
    <t>Stud
(mm)</t>
  </si>
  <si>
    <t>Lining
(mm)</t>
  </si>
  <si>
    <t>Handing</t>
  </si>
  <si>
    <t>Door Jamb
Set QTY</t>
  </si>
  <si>
    <t>Hinge
Type</t>
  </si>
  <si>
    <t>Hinge Kit
QTY</t>
  </si>
  <si>
    <t>Jamb Set
(mm)</t>
  </si>
  <si>
    <t>Header
SKU</t>
  </si>
  <si>
    <t>Door Jamb
SKU</t>
  </si>
  <si>
    <t>Hinge
SKU</t>
  </si>
  <si>
    <t>Availability (Stocked location)</t>
  </si>
  <si>
    <t>Example: Master Bedroom</t>
  </si>
  <si>
    <t>Single</t>
  </si>
  <si>
    <t>TOTAL HINGES</t>
  </si>
  <si>
    <t xml:space="preserve">   ADDITIONAL NOTES / SPECIAL INSTRUCTIONS</t>
  </si>
  <si>
    <t>PRODUCT INFORMATION</t>
  </si>
  <si>
    <t>Release</t>
  </si>
  <si>
    <t>Date</t>
  </si>
  <si>
    <t>Descrtiption</t>
  </si>
  <si>
    <t>First Issue</t>
  </si>
  <si>
    <t>Rondo Inspire Door Jamb Order Form - Release V1 - June 2026</t>
  </si>
  <si>
    <t>V1</t>
  </si>
  <si>
    <t>TOTAL JAMBS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</si>
</sst>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"/>
    </font>
    <font>
      <b/>
      <sz val="22"/>
      <color rgb="FFFFFFFF"/>
      <name val="Calibri"/>
      <family val="2"/>
      <charset val="1"/>
    </font>
    <font>
      <sz val="8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1"/>
      <name val="Cambria"/>
      <family val="1"/>
      <charset val="1"/>
    </font>
    <font>
      <b/>
      <sz val="11"/>
      <color theme="0"/>
      <name val="Calibri"/>
      <family val="2"/>
      <charset val="1"/>
    </font>
    <font>
      <i/>
      <sz val="8"/>
      <color rgb="FF1C1C1C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theme="0" tint="-0.499984740745262"/>
      <name val="Calibri"/>
      <family val="2"/>
      <charset val="1"/>
    </font>
    <font>
      <b/>
      <sz val="11"/>
      <color rgb="FF1C1C1C"/>
      <name val="Calibri"/>
      <family val="2"/>
      <charset val="1"/>
    </font>
    <font>
      <sz val="11"/>
      <name val="Calibri"/>
      <family val="2"/>
      <scheme val="minor"/>
    </font>
    <font>
      <b/>
      <sz val="11"/>
      <color theme="0"/>
      <name val="Calibri"/>
      <family val="2"/>
    </font>
    <font>
      <i/>
      <sz val="9"/>
      <name val="Dosis"/>
    </font>
    <font>
      <sz val="11"/>
      <color theme="0" tint="-0.499984740745262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9"/>
        <bgColor rgb="FFFF8080"/>
      </patternFill>
    </fill>
    <fill>
      <patternFill patternType="solid">
        <fgColor rgb="FF1C1C1C"/>
        <bgColor rgb="FF333300"/>
      </patternFill>
    </fill>
    <fill>
      <patternFill patternType="solid">
        <fgColor theme="1" tint="0.34968108157597583"/>
        <bgColor rgb="FF808080"/>
      </patternFill>
    </fill>
    <fill>
      <patternFill patternType="solid">
        <fgColor theme="0" tint="-0.249977111117893"/>
        <bgColor rgb="FFB0B0B0"/>
      </patternFill>
    </fill>
    <fill>
      <patternFill patternType="solid">
        <fgColor theme="9" tint="0.79979857783745845"/>
        <bgColor rgb="FFF2F2F2"/>
      </patternFill>
    </fill>
    <fill>
      <patternFill patternType="solid">
        <fgColor theme="0" tint="-4.9989318521683403E-2"/>
        <bgColor rgb="FFFDEADA"/>
      </patternFill>
    </fill>
    <fill>
      <patternFill patternType="solid">
        <fgColor theme="0"/>
        <b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rgb="FFB0B0B0"/>
      </left>
      <right/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 style="thin">
        <color rgb="FFB0B0B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 style="thin">
        <color rgb="FFB0B0B0"/>
      </top>
      <bottom/>
      <diagonal/>
    </border>
    <border>
      <left/>
      <right/>
      <top style="thin">
        <color rgb="FFB0B0B0"/>
      </top>
      <bottom style="thin">
        <color indexed="64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10" fillId="6" borderId="4" xfId="0" applyFont="1" applyFill="1" applyBorder="1" applyAlignment="1" applyProtection="1">
      <alignment horizontal="center" vertical="center"/>
      <protection locked="0"/>
    </xf>
    <xf numFmtId="0" fontId="0" fillId="9" borderId="0" xfId="0" applyFill="1"/>
    <xf numFmtId="0" fontId="0" fillId="8" borderId="10" xfId="0" applyFill="1" applyBorder="1"/>
    <xf numFmtId="0" fontId="0" fillId="8" borderId="0" xfId="0" applyFill="1"/>
    <xf numFmtId="0" fontId="4" fillId="0" borderId="0" xfId="0" applyFont="1"/>
    <xf numFmtId="0" fontId="13" fillId="0" borderId="0" xfId="0" applyFont="1"/>
    <xf numFmtId="0" fontId="4" fillId="0" borderId="11" xfId="0" applyFont="1" applyBorder="1"/>
    <xf numFmtId="0" fontId="0" fillId="9" borderId="0" xfId="0" applyFill="1" applyAlignment="1">
      <alignment horizontal="center"/>
    </xf>
    <xf numFmtId="0" fontId="0" fillId="8" borderId="12" xfId="0" applyFill="1" applyBorder="1"/>
    <xf numFmtId="0" fontId="0" fillId="8" borderId="13" xfId="0" applyFill="1" applyBorder="1"/>
    <xf numFmtId="0" fontId="4" fillId="0" borderId="13" xfId="0" applyFont="1" applyBorder="1"/>
    <xf numFmtId="0" fontId="4" fillId="0" borderId="14" xfId="0" applyFont="1" applyBorder="1"/>
    <xf numFmtId="0" fontId="7" fillId="2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4" fillId="9" borderId="0" xfId="0" applyFont="1" applyFill="1"/>
    <xf numFmtId="0" fontId="10" fillId="8" borderId="0" xfId="0" applyFont="1" applyFill="1" applyAlignment="1" applyProtection="1">
      <alignment horizontal="left" vertical="top" wrapText="1"/>
      <protection locked="0"/>
    </xf>
    <xf numFmtId="14" fontId="0" fillId="0" borderId="0" xfId="0" applyNumberFormat="1" applyAlignment="1">
      <alignment horizontal="center"/>
    </xf>
    <xf numFmtId="0" fontId="14" fillId="10" borderId="0" xfId="0" applyFont="1" applyFill="1" applyAlignment="1">
      <alignment horizontal="center"/>
    </xf>
    <xf numFmtId="0" fontId="14" fillId="10" borderId="0" xfId="0" applyFont="1" applyFill="1"/>
    <xf numFmtId="0" fontId="15" fillId="0" borderId="0" xfId="0" applyFont="1"/>
    <xf numFmtId="0" fontId="10" fillId="6" borderId="4" xfId="0" applyFont="1" applyFill="1" applyBorder="1" applyAlignment="1">
      <alignment horizontal="center" vertical="center"/>
    </xf>
    <xf numFmtId="0" fontId="16" fillId="7" borderId="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9" fillId="6" borderId="4" xfId="0" applyFont="1" applyFill="1" applyBorder="1" applyAlignment="1" applyProtection="1">
      <alignment horizontal="left" vertical="center"/>
      <protection locked="0"/>
    </xf>
    <xf numFmtId="0" fontId="12" fillId="9" borderId="0" xfId="0" applyFont="1" applyFill="1" applyAlignment="1">
      <alignment horizontal="left" vertical="center" indent="1"/>
    </xf>
    <xf numFmtId="0" fontId="8" fillId="4" borderId="1" xfId="0" applyFont="1" applyFill="1" applyBorder="1" applyAlignment="1">
      <alignment horizontal="left" vertical="center"/>
    </xf>
    <xf numFmtId="0" fontId="10" fillId="6" borderId="5" xfId="0" applyFont="1" applyFill="1" applyBorder="1" applyAlignment="1" applyProtection="1">
      <alignment horizontal="left" vertical="top" wrapText="1"/>
      <protection locked="0"/>
    </xf>
    <xf numFmtId="0" fontId="10" fillId="6" borderId="7" xfId="0" applyFont="1" applyFill="1" applyBorder="1" applyAlignment="1" applyProtection="1">
      <alignment horizontal="left" vertical="top" wrapText="1"/>
      <protection locked="0"/>
    </xf>
    <xf numFmtId="0" fontId="10" fillId="6" borderId="1" xfId="0" applyFont="1" applyFill="1" applyBorder="1" applyAlignment="1" applyProtection="1">
      <alignment horizontal="left" vertical="top" wrapText="1"/>
      <protection locked="0"/>
    </xf>
    <xf numFmtId="0" fontId="10" fillId="6" borderId="4" xfId="0" applyFont="1" applyFill="1" applyBorder="1" applyAlignment="1" applyProtection="1">
      <alignment horizontal="left" vertical="top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right" vertical="center"/>
    </xf>
    <xf numFmtId="0" fontId="0" fillId="6" borderId="1" xfId="0" applyFill="1" applyBorder="1" applyAlignment="1" applyProtection="1">
      <alignment horizontal="left"/>
      <protection locked="0"/>
    </xf>
    <xf numFmtId="0" fontId="0" fillId="6" borderId="2" xfId="0" applyFill="1" applyBorder="1" applyAlignment="1" applyProtection="1">
      <alignment horizontal="left"/>
      <protection locked="0"/>
    </xf>
    <xf numFmtId="0" fontId="0" fillId="6" borderId="8" xfId="0" applyFill="1" applyBorder="1" applyAlignment="1" applyProtection="1">
      <alignment horizontal="left"/>
      <protection locked="0"/>
    </xf>
    <xf numFmtId="0" fontId="6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numFmt numFmtId="19" formatCode="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A5C0A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DEADA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79646"/>
      <rgbColor rgb="FFFF6600"/>
      <rgbColor rgb="FF595959"/>
      <rgbColor rgb="FFB0B0B0"/>
      <rgbColor rgb="FF003366"/>
      <rgbColor rgb="FF339966"/>
      <rgbColor rgb="FF003300"/>
      <rgbColor rgb="FF333300"/>
      <rgbColor rgb="FF993300"/>
      <rgbColor rgb="FF993366"/>
      <rgbColor rgb="FF333399"/>
      <rgbColor rgb="FF1C1C1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583245</xdr:colOff>
      <xdr:row>1</xdr:row>
      <xdr:rowOff>169195</xdr:rowOff>
    </xdr:from>
    <xdr:to>
      <xdr:col>17</xdr:col>
      <xdr:colOff>2092658</xdr:colOff>
      <xdr:row>1</xdr:row>
      <xdr:rowOff>696955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052462" y="359695"/>
          <a:ext cx="3182501" cy="5277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7</xdr:col>
      <xdr:colOff>85309</xdr:colOff>
      <xdr:row>4</xdr:row>
      <xdr:rowOff>179733</xdr:rowOff>
    </xdr:from>
    <xdr:to>
      <xdr:col>14</xdr:col>
      <xdr:colOff>879613</xdr:colOff>
      <xdr:row>12</xdr:row>
      <xdr:rowOff>72820</xdr:rowOff>
    </xdr:to>
    <xdr:grpSp>
      <xdr:nvGrpSpPr>
        <xdr:cNvPr id="21" name="Group 20">
          <a:extLst>
            <a:ext uri="{FF2B5EF4-FFF2-40B4-BE49-F238E27FC236}">
              <a16:creationId xmlns:a16="http://schemas.microsoft.com/office/drawing/2014/main" id="{0C770489-70BD-6914-5367-042C5CAF87C6}"/>
            </a:ext>
          </a:extLst>
        </xdr:cNvPr>
        <xdr:cNvGrpSpPr/>
      </xdr:nvGrpSpPr>
      <xdr:grpSpPr>
        <a:xfrm>
          <a:off x="5400259" y="1475133"/>
          <a:ext cx="5642529" cy="1721887"/>
          <a:chOff x="8322364" y="1606825"/>
          <a:chExt cx="5993297" cy="1745078"/>
        </a:xfrm>
      </xdr:grpSpPr>
      <xdr:pic>
        <xdr:nvPicPr>
          <xdr:cNvPr id="8" name="Picture 7">
            <a:extLst>
              <a:ext uri="{FF2B5EF4-FFF2-40B4-BE49-F238E27FC236}">
                <a16:creationId xmlns:a16="http://schemas.microsoft.com/office/drawing/2014/main" id="{58E99758-98B7-21F2-490E-09F02224B5B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4907" t="32240"/>
          <a:stretch>
            <a:fillRect/>
          </a:stretch>
        </xdr:blipFill>
        <xdr:spPr>
          <a:xfrm>
            <a:off x="10510630" y="2443368"/>
            <a:ext cx="2359277" cy="908535"/>
          </a:xfrm>
          <a:prstGeom prst="rect">
            <a:avLst/>
          </a:prstGeom>
        </xdr:spPr>
      </xdr:pic>
      <xdr:pic>
        <xdr:nvPicPr>
          <xdr:cNvPr id="9" name="Picture 8">
            <a:extLst>
              <a:ext uri="{FF2B5EF4-FFF2-40B4-BE49-F238E27FC236}">
                <a16:creationId xmlns:a16="http://schemas.microsoft.com/office/drawing/2014/main" id="{229F3141-A9F9-BFD5-A0C7-B40D3B9348D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t="33142" r="15526" b="3489"/>
          <a:stretch>
            <a:fillRect/>
          </a:stretch>
        </xdr:blipFill>
        <xdr:spPr>
          <a:xfrm>
            <a:off x="8384071" y="2360543"/>
            <a:ext cx="2052016" cy="902804"/>
          </a:xfrm>
          <a:prstGeom prst="rect">
            <a:avLst/>
          </a:prstGeom>
        </xdr:spPr>
      </xdr:pic>
      <xdr:grpSp>
        <xdr:nvGrpSpPr>
          <xdr:cNvPr id="16" name="Group 15">
            <a:extLst>
              <a:ext uri="{FF2B5EF4-FFF2-40B4-BE49-F238E27FC236}">
                <a16:creationId xmlns:a16="http://schemas.microsoft.com/office/drawing/2014/main" id="{59500357-FC55-2827-076D-2B9D22F92DCD}"/>
              </a:ext>
            </a:extLst>
          </xdr:cNvPr>
          <xdr:cNvGrpSpPr/>
        </xdr:nvGrpSpPr>
        <xdr:grpSpPr>
          <a:xfrm>
            <a:off x="8448262" y="2019301"/>
            <a:ext cx="1460208" cy="266700"/>
            <a:chOff x="7073348" y="1994453"/>
            <a:chExt cx="1460208" cy="266700"/>
          </a:xfrm>
        </xdr:grpSpPr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4EA528A-8930-C15B-FA5B-7117E3F1A4BF}"/>
                </a:ext>
              </a:extLst>
            </xdr:cNvPr>
            <xdr:cNvSpPr txBox="1"/>
          </xdr:nvSpPr>
          <xdr:spPr>
            <a:xfrm>
              <a:off x="7303604" y="1994453"/>
              <a:ext cx="1229952" cy="26670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AU" sz="1100" b="1">
                  <a:latin typeface="Dosis" pitchFamily="2" charset="0"/>
                </a:rPr>
                <a:t>Door Header</a:t>
              </a:r>
            </a:p>
          </xdr:txBody>
        </xdr:sp>
        <xdr:sp macro="" textlink="">
          <xdr:nvSpPr>
            <xdr:cNvPr id="5" name="Oval 4">
              <a:extLst>
                <a:ext uri="{FF2B5EF4-FFF2-40B4-BE49-F238E27FC236}">
                  <a16:creationId xmlns:a16="http://schemas.microsoft.com/office/drawing/2014/main" id="{3BA9693C-203B-CDAA-3505-BCC499C53174}"/>
                </a:ext>
              </a:extLst>
            </xdr:cNvPr>
            <xdr:cNvSpPr/>
          </xdr:nvSpPr>
          <xdr:spPr>
            <a:xfrm>
              <a:off x="7073348" y="1994453"/>
              <a:ext cx="248479" cy="248479"/>
            </a:xfrm>
            <a:prstGeom prst="ellipse">
              <a:avLst/>
            </a:prstGeom>
          </xdr:spPr>
          <xdr:style>
            <a:lnRef idx="2">
              <a:schemeClr val="accent6">
                <a:shade val="15000"/>
              </a:schemeClr>
            </a:lnRef>
            <a:fillRef idx="1">
              <a:schemeClr val="accent6"/>
            </a:fillRef>
            <a:effectRef idx="0">
              <a:schemeClr val="accent6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AU" sz="1100"/>
                <a:t>1</a:t>
              </a:r>
            </a:p>
          </xdr:txBody>
        </xdr:sp>
      </xdr:grpSp>
      <xdr:grpSp>
        <xdr:nvGrpSpPr>
          <xdr:cNvPr id="15" name="Group 14">
            <a:extLst>
              <a:ext uri="{FF2B5EF4-FFF2-40B4-BE49-F238E27FC236}">
                <a16:creationId xmlns:a16="http://schemas.microsoft.com/office/drawing/2014/main" id="{8C15DC46-CDFD-2F6D-D7ED-6483CDF88388}"/>
              </a:ext>
            </a:extLst>
          </xdr:cNvPr>
          <xdr:cNvGrpSpPr/>
        </xdr:nvGrpSpPr>
        <xdr:grpSpPr>
          <a:xfrm>
            <a:off x="10429462" y="1994453"/>
            <a:ext cx="1959666" cy="528430"/>
            <a:chOff x="9561443" y="2030896"/>
            <a:chExt cx="1959666" cy="528430"/>
          </a:xfrm>
        </xdr:grpSpPr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E679F03B-DB92-4212-81AA-B4BC1DFEFC53}"/>
                </a:ext>
              </a:extLst>
            </xdr:cNvPr>
            <xdr:cNvSpPr txBox="1"/>
          </xdr:nvSpPr>
          <xdr:spPr>
            <a:xfrm>
              <a:off x="9775134" y="2030896"/>
              <a:ext cx="1745975" cy="52843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AU" sz="1100" b="1">
                  <a:latin typeface="Dosis" pitchFamily="2" charset="0"/>
                </a:rPr>
                <a:t>Door Jamb</a:t>
              </a:r>
              <a:r>
                <a:rPr lang="en-AU" sz="1100" b="1" baseline="0">
                  <a:latin typeface="Dosis" pitchFamily="2" charset="0"/>
                </a:rPr>
                <a:t> Set</a:t>
              </a:r>
            </a:p>
            <a:p>
              <a:r>
                <a:rPr lang="en-AU" sz="1000" b="0" baseline="0">
                  <a:latin typeface="Dosis" pitchFamily="2" charset="0"/>
                </a:rPr>
                <a:t>Includes 2 x Door Jambs</a:t>
              </a:r>
              <a:endParaRPr lang="en-AU" sz="1000" b="0">
                <a:latin typeface="Dosis" pitchFamily="2" charset="0"/>
              </a:endParaRPr>
            </a:p>
          </xdr:txBody>
        </xdr:sp>
        <xdr:sp macro="" textlink="">
          <xdr:nvSpPr>
            <xdr:cNvPr id="7" name="Oval 6">
              <a:extLst>
                <a:ext uri="{FF2B5EF4-FFF2-40B4-BE49-F238E27FC236}">
                  <a16:creationId xmlns:a16="http://schemas.microsoft.com/office/drawing/2014/main" id="{429E4615-69BF-42EF-9168-A947CD3C75D5}"/>
                </a:ext>
              </a:extLst>
            </xdr:cNvPr>
            <xdr:cNvSpPr/>
          </xdr:nvSpPr>
          <xdr:spPr>
            <a:xfrm>
              <a:off x="9561443" y="2030896"/>
              <a:ext cx="248479" cy="248479"/>
            </a:xfrm>
            <a:prstGeom prst="ellipse">
              <a:avLst/>
            </a:prstGeom>
          </xdr:spPr>
          <xdr:style>
            <a:lnRef idx="2">
              <a:schemeClr val="accent6">
                <a:shade val="15000"/>
              </a:schemeClr>
            </a:lnRef>
            <a:fillRef idx="1">
              <a:schemeClr val="accent6"/>
            </a:fillRef>
            <a:effectRef idx="0">
              <a:schemeClr val="accent6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AU" sz="1100"/>
                <a:t>2</a:t>
              </a:r>
            </a:p>
          </xdr:txBody>
        </xdr:sp>
      </xdr:grpSp>
      <xdr:grpSp>
        <xdr:nvGrpSpPr>
          <xdr:cNvPr id="14" name="Group 13">
            <a:extLst>
              <a:ext uri="{FF2B5EF4-FFF2-40B4-BE49-F238E27FC236}">
                <a16:creationId xmlns:a16="http://schemas.microsoft.com/office/drawing/2014/main" id="{6CE59C5F-3657-BB52-F02C-94CE900EB2A0}"/>
              </a:ext>
            </a:extLst>
          </xdr:cNvPr>
          <xdr:cNvGrpSpPr/>
        </xdr:nvGrpSpPr>
        <xdr:grpSpPr>
          <a:xfrm>
            <a:off x="12355995" y="1994453"/>
            <a:ext cx="1959666" cy="625210"/>
            <a:chOff x="12355995" y="2009361"/>
            <a:chExt cx="1959666" cy="625210"/>
          </a:xfrm>
        </xdr:grpSpPr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6386FA1E-F279-4AB1-A972-E57AB7AC673A}"/>
                </a:ext>
              </a:extLst>
            </xdr:cNvPr>
            <xdr:cNvSpPr txBox="1"/>
          </xdr:nvSpPr>
          <xdr:spPr>
            <a:xfrm>
              <a:off x="12569686" y="2009361"/>
              <a:ext cx="1745975" cy="62521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AU" sz="1100" b="1">
                  <a:latin typeface="Dosis" pitchFamily="2" charset="0"/>
                </a:rPr>
                <a:t>Hinge Kit</a:t>
              </a:r>
              <a:endParaRPr lang="en-AU" sz="1100" b="1" baseline="0">
                <a:latin typeface="Dosis" pitchFamily="2" charset="0"/>
              </a:endParaRPr>
            </a:p>
            <a:p>
              <a:r>
                <a:rPr lang="en-AU" sz="1000" b="0" baseline="0">
                  <a:latin typeface="Dosis" pitchFamily="2" charset="0"/>
                </a:rPr>
                <a:t>Includes 2 x Hinges, striker plate, latch box &amp; screws</a:t>
              </a:r>
              <a:endParaRPr lang="en-AU" sz="1000" b="0">
                <a:latin typeface="Dosis" pitchFamily="2" charset="0"/>
              </a:endParaRPr>
            </a:p>
          </xdr:txBody>
        </xdr:sp>
        <xdr:sp macro="" textlink="">
          <xdr:nvSpPr>
            <xdr:cNvPr id="11" name="Oval 10">
              <a:extLst>
                <a:ext uri="{FF2B5EF4-FFF2-40B4-BE49-F238E27FC236}">
                  <a16:creationId xmlns:a16="http://schemas.microsoft.com/office/drawing/2014/main" id="{375A537B-C404-4179-981A-92BA3B580F83}"/>
                </a:ext>
              </a:extLst>
            </xdr:cNvPr>
            <xdr:cNvSpPr/>
          </xdr:nvSpPr>
          <xdr:spPr>
            <a:xfrm>
              <a:off x="12355995" y="2009361"/>
              <a:ext cx="248479" cy="248479"/>
            </a:xfrm>
            <a:prstGeom prst="ellipse">
              <a:avLst/>
            </a:prstGeom>
          </xdr:spPr>
          <xdr:style>
            <a:lnRef idx="2">
              <a:schemeClr val="accent6">
                <a:shade val="15000"/>
              </a:schemeClr>
            </a:lnRef>
            <a:fillRef idx="1">
              <a:schemeClr val="accent6"/>
            </a:fillRef>
            <a:effectRef idx="0">
              <a:schemeClr val="accent6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AU" sz="1100"/>
                <a:t>3</a:t>
              </a:r>
            </a:p>
          </xdr:txBody>
        </xdr:sp>
      </xdr:grp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E4753CA3-B035-FA5B-9260-3002F7C2BBB0}"/>
              </a:ext>
            </a:extLst>
          </xdr:cNvPr>
          <xdr:cNvSpPr txBox="1"/>
        </xdr:nvSpPr>
        <xdr:spPr>
          <a:xfrm>
            <a:off x="8322364" y="1606825"/>
            <a:ext cx="5459894" cy="2667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 sz="1100" b="1">
                <a:latin typeface="Dosis" pitchFamily="2" charset="0"/>
              </a:rPr>
              <a:t>You will need three Rondo part numbers (boxes) to complete your door frame</a:t>
            </a:r>
          </a:p>
        </xdr:txBody>
      </xdr:sp>
    </xdr:grpSp>
    <xdr:clientData/>
  </xdr:twoCellAnchor>
  <xdr:twoCellAnchor>
    <xdr:from>
      <xdr:col>15</xdr:col>
      <xdr:colOff>258161</xdr:colOff>
      <xdr:row>7</xdr:row>
      <xdr:rowOff>114300</xdr:rowOff>
    </xdr:from>
    <xdr:to>
      <xdr:col>17</xdr:col>
      <xdr:colOff>438900</xdr:colOff>
      <xdr:row>11</xdr:row>
      <xdr:rowOff>134448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32CC581F-F78A-FE19-55D6-B2D8E83BDB38}"/>
            </a:ext>
          </a:extLst>
        </xdr:cNvPr>
        <xdr:cNvGrpSpPr/>
      </xdr:nvGrpSpPr>
      <xdr:grpSpPr>
        <a:xfrm>
          <a:off x="11354786" y="2095500"/>
          <a:ext cx="1847614" cy="934548"/>
          <a:chOff x="11210925" y="1304925"/>
          <a:chExt cx="2409825" cy="1219200"/>
        </a:xfrm>
      </xdr:grpSpPr>
      <xdr:pic>
        <xdr:nvPicPr>
          <xdr:cNvPr id="25" name="Picture 24">
            <a:extLst>
              <a:ext uri="{FF2B5EF4-FFF2-40B4-BE49-F238E27FC236}">
                <a16:creationId xmlns:a16="http://schemas.microsoft.com/office/drawing/2014/main" id="{8A831E6A-E85D-2D89-3A3A-360C5DC4513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l="50585"/>
          <a:stretch>
            <a:fillRect/>
          </a:stretch>
        </xdr:blipFill>
        <xdr:spPr>
          <a:xfrm>
            <a:off x="11287125" y="1314451"/>
            <a:ext cx="2073589" cy="944048"/>
          </a:xfrm>
          <a:prstGeom prst="rect">
            <a:avLst/>
          </a:prstGeom>
        </xdr:spPr>
      </xdr:pic>
      <xdr:grpSp>
        <xdr:nvGrpSpPr>
          <xdr:cNvPr id="34" name="Group 33">
            <a:extLst>
              <a:ext uri="{FF2B5EF4-FFF2-40B4-BE49-F238E27FC236}">
                <a16:creationId xmlns:a16="http://schemas.microsoft.com/office/drawing/2014/main" id="{3255C491-D8CA-DB08-71B5-C86276F273CE}"/>
              </a:ext>
            </a:extLst>
          </xdr:cNvPr>
          <xdr:cNvGrpSpPr/>
        </xdr:nvGrpSpPr>
        <xdr:grpSpPr>
          <a:xfrm>
            <a:off x="11210925" y="1304925"/>
            <a:ext cx="2409825" cy="1219200"/>
            <a:chOff x="11210925" y="1304925"/>
            <a:chExt cx="2409825" cy="1219200"/>
          </a:xfrm>
        </xdr:grpSpPr>
        <xdr:sp macro="" textlink="">
          <xdr:nvSpPr>
            <xdr:cNvPr id="27" name="TextBox 26">
              <a:extLst>
                <a:ext uri="{FF2B5EF4-FFF2-40B4-BE49-F238E27FC236}">
                  <a16:creationId xmlns:a16="http://schemas.microsoft.com/office/drawing/2014/main" id="{D42A4D48-9904-4B44-B89C-DFE92182A608}"/>
                </a:ext>
              </a:extLst>
            </xdr:cNvPr>
            <xdr:cNvSpPr txBox="1"/>
          </xdr:nvSpPr>
          <xdr:spPr>
            <a:xfrm>
              <a:off x="11298005" y="1990723"/>
              <a:ext cx="1396621" cy="33795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AU" sz="900" b="1">
                  <a:latin typeface="Dosis" pitchFamily="2" charset="0"/>
                </a:rPr>
                <a:t>Left</a:t>
              </a:r>
              <a:r>
                <a:rPr lang="en-AU" sz="900" b="1" baseline="0">
                  <a:latin typeface="Dosis" pitchFamily="2" charset="0"/>
                </a:rPr>
                <a:t> Handing</a:t>
              </a:r>
              <a:endParaRPr lang="en-AU" sz="900" b="1">
                <a:latin typeface="Dosis" pitchFamily="2" charset="0"/>
              </a:endParaRPr>
            </a:p>
          </xdr:txBody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7C477C74-85FF-4888-D8BB-A8356D2FE39A}"/>
                </a:ext>
              </a:extLst>
            </xdr:cNvPr>
            <xdr:cNvSpPr/>
          </xdr:nvSpPr>
          <xdr:spPr>
            <a:xfrm>
              <a:off x="11210925" y="1304925"/>
              <a:ext cx="2257425" cy="1066800"/>
            </a:xfrm>
            <a:prstGeom prst="rect">
              <a:avLst/>
            </a:prstGeom>
            <a:noFill/>
            <a:ln w="12700">
              <a:solidFill>
                <a:schemeClr val="bg1">
                  <a:lumMod val="85000"/>
                </a:schemeClr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AU" sz="1100"/>
            </a:p>
          </xdr:txBody>
        </xdr:sp>
        <xdr:sp macro="" textlink="">
          <xdr:nvSpPr>
            <xdr:cNvPr id="31" name="Rectangle 30">
              <a:extLst>
                <a:ext uri="{FF2B5EF4-FFF2-40B4-BE49-F238E27FC236}">
                  <a16:creationId xmlns:a16="http://schemas.microsoft.com/office/drawing/2014/main" id="{42C6762A-B5BA-4CB6-92CC-239369317004}"/>
                </a:ext>
              </a:extLst>
            </xdr:cNvPr>
            <xdr:cNvSpPr/>
          </xdr:nvSpPr>
          <xdr:spPr>
            <a:xfrm>
              <a:off x="11363325" y="1457325"/>
              <a:ext cx="2257425" cy="1066800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AU" sz="1100"/>
            </a:p>
          </xdr:txBody>
        </xdr:sp>
      </xdr:grpSp>
    </xdr:grpSp>
    <xdr:clientData/>
  </xdr:twoCellAnchor>
  <xdr:twoCellAnchor>
    <xdr:from>
      <xdr:col>17</xdr:col>
      <xdr:colOff>367537</xdr:colOff>
      <xdr:row>7</xdr:row>
      <xdr:rowOff>107731</xdr:rowOff>
    </xdr:from>
    <xdr:to>
      <xdr:col>17</xdr:col>
      <xdr:colOff>2187796</xdr:colOff>
      <xdr:row>11</xdr:row>
      <xdr:rowOff>18394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2C482BC0-2A0D-C1BD-067B-A8184C54FC6E}"/>
            </a:ext>
          </a:extLst>
        </xdr:cNvPr>
        <xdr:cNvGrpSpPr/>
      </xdr:nvGrpSpPr>
      <xdr:grpSpPr>
        <a:xfrm>
          <a:off x="13131037" y="2088931"/>
          <a:ext cx="1820259" cy="825063"/>
          <a:chOff x="11210925" y="2447926"/>
          <a:chExt cx="2373924" cy="1076324"/>
        </a:xfrm>
      </xdr:grpSpPr>
      <xdr:pic>
        <xdr:nvPicPr>
          <xdr:cNvPr id="26" name="Picture 25">
            <a:extLst>
              <a:ext uri="{FF2B5EF4-FFF2-40B4-BE49-F238E27FC236}">
                <a16:creationId xmlns:a16="http://schemas.microsoft.com/office/drawing/2014/main" id="{578B6342-94BE-44C4-851F-59EFBAC70FF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r="52106"/>
          <a:stretch>
            <a:fillRect/>
          </a:stretch>
        </xdr:blipFill>
        <xdr:spPr>
          <a:xfrm>
            <a:off x="11334750" y="2447926"/>
            <a:ext cx="2009775" cy="944049"/>
          </a:xfrm>
          <a:prstGeom prst="rect">
            <a:avLst/>
          </a:prstGeom>
        </xdr:spPr>
      </xdr:pic>
      <xdr:sp macro="" textlink="">
        <xdr:nvSpPr>
          <xdr:cNvPr id="29" name="TextBox 28">
            <a:extLst>
              <a:ext uri="{FF2B5EF4-FFF2-40B4-BE49-F238E27FC236}">
                <a16:creationId xmlns:a16="http://schemas.microsoft.com/office/drawing/2014/main" id="{60A40DC9-C04B-4F41-B33F-3C7F464F6558}"/>
              </a:ext>
            </a:extLst>
          </xdr:cNvPr>
          <xdr:cNvSpPr txBox="1"/>
        </xdr:nvSpPr>
        <xdr:spPr>
          <a:xfrm>
            <a:off x="12175331" y="3124200"/>
            <a:ext cx="1409518" cy="27329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 sz="900" b="1" baseline="0">
                <a:latin typeface="Dosis" pitchFamily="2" charset="0"/>
              </a:rPr>
              <a:t>Right Handing</a:t>
            </a:r>
            <a:endParaRPr lang="en-AU" sz="900" b="1">
              <a:latin typeface="Dosis" pitchFamily="2" charset="0"/>
            </a:endParaRPr>
          </a:p>
        </xdr:txBody>
      </xdr:sp>
      <xdr:sp macro="" textlink="">
        <xdr:nvSpPr>
          <xdr:cNvPr id="32" name="Rectangle 31">
            <a:extLst>
              <a:ext uri="{FF2B5EF4-FFF2-40B4-BE49-F238E27FC236}">
                <a16:creationId xmlns:a16="http://schemas.microsoft.com/office/drawing/2014/main" id="{E613092C-EFD2-4BF5-A8E5-98D7B031A95B}"/>
              </a:ext>
            </a:extLst>
          </xdr:cNvPr>
          <xdr:cNvSpPr/>
        </xdr:nvSpPr>
        <xdr:spPr>
          <a:xfrm>
            <a:off x="11210925" y="2457450"/>
            <a:ext cx="2257425" cy="1066800"/>
          </a:xfrm>
          <a:prstGeom prst="rect">
            <a:avLst/>
          </a:prstGeom>
          <a:noFill/>
          <a:ln w="12700">
            <a:solidFill>
              <a:schemeClr val="bg1">
                <a:lumMod val="8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</xdr:grpSp>
    <xdr:clientData/>
  </xdr:twoCellAnchor>
  <xdr:twoCellAnchor>
    <xdr:from>
      <xdr:col>15</xdr:col>
      <xdr:colOff>133350</xdr:colOff>
      <xdr:row>4</xdr:row>
      <xdr:rowOff>157370</xdr:rowOff>
    </xdr:from>
    <xdr:to>
      <xdr:col>17</xdr:col>
      <xdr:colOff>2151530</xdr:colOff>
      <xdr:row>7</xdr:row>
      <xdr:rowOff>65433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307CA787-62A1-4925-B61B-53C3953DC62D}"/>
            </a:ext>
          </a:extLst>
        </xdr:cNvPr>
        <xdr:cNvSpPr txBox="1"/>
      </xdr:nvSpPr>
      <xdr:spPr>
        <a:xfrm>
          <a:off x="10622056" y="1446046"/>
          <a:ext cx="3687856" cy="580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>
              <a:latin typeface="Dosis" pitchFamily="2" charset="0"/>
            </a:rPr>
            <a:t>"Handing"</a:t>
          </a:r>
          <a:r>
            <a:rPr lang="en-AU" sz="1100" b="1" baseline="0">
              <a:latin typeface="Dosis" pitchFamily="2" charset="0"/>
            </a:rPr>
            <a:t>  - LH or RH</a:t>
          </a:r>
        </a:p>
        <a:p>
          <a:r>
            <a:rPr lang="en-AU" sz="1100" b="1" baseline="0">
              <a:latin typeface="Dosis" pitchFamily="2" charset="0"/>
            </a:rPr>
            <a:t>  Side of the hinge when opening the door towards you</a:t>
          </a:r>
          <a:endParaRPr lang="en-AU" sz="1100" b="1">
            <a:latin typeface="Dosis" pitchFamily="2" charset="0"/>
          </a:endParaRPr>
        </a:p>
      </xdr:txBody>
    </xdr:sp>
    <xdr:clientData/>
  </xdr:twoCellAnchor>
  <xdr:twoCellAnchor editAs="oneCell">
    <xdr:from>
      <xdr:col>13</xdr:col>
      <xdr:colOff>69528</xdr:colOff>
      <xdr:row>9</xdr:row>
      <xdr:rowOff>26378</xdr:rowOff>
    </xdr:from>
    <xdr:to>
      <xdr:col>14</xdr:col>
      <xdr:colOff>543196</xdr:colOff>
      <xdr:row>12</xdr:row>
      <xdr:rowOff>43505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6480F188-C5D3-14F5-6EF7-2FCCF8123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6509" y="2458916"/>
          <a:ext cx="1074475" cy="6985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28512B-A0D6-48EE-AAFA-62081937BEFD}" name="Table1" displayName="Table1" ref="B2:D3" totalsRowShown="0">
  <autoFilter ref="B2:D3" xr:uid="{F228512B-A0D6-48EE-AAFA-62081937BEFD}">
    <filterColumn colId="0" hiddenButton="1"/>
    <filterColumn colId="1" hiddenButton="1"/>
    <filterColumn colId="2" hiddenButton="1"/>
  </autoFilter>
  <tableColumns count="3">
    <tableColumn id="1" xr3:uid="{72A3FA5F-4460-428C-A75F-D33640BBB0A6}" name="Release" dataDxfId="2"/>
    <tableColumn id="2" xr3:uid="{A177C5CF-3F25-4B74-89BA-E3CD548455C4}" name="Date" dataDxfId="1"/>
    <tableColumn id="3" xr3:uid="{BFA3B369-82CC-4B5E-8920-A7535D998CC7}" name="Descrtiption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zoomScaleNormal="100" workbookViewId="0"/>
  </sheetViews>
  <sheetFormatPr defaultColWidth="8.85546875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90</v>
      </c>
      <c r="B2">
        <v>91</v>
      </c>
    </row>
    <row r="3" spans="1:2" x14ac:dyDescent="0.25">
      <c r="A3">
        <v>95</v>
      </c>
      <c r="B3">
        <v>97</v>
      </c>
    </row>
    <row r="4" spans="1:2" x14ac:dyDescent="0.25">
      <c r="A4">
        <v>96</v>
      </c>
      <c r="B4">
        <v>97</v>
      </c>
    </row>
    <row r="5" spans="1:2" x14ac:dyDescent="0.25">
      <c r="A5">
        <v>98</v>
      </c>
      <c r="B5">
        <v>97</v>
      </c>
    </row>
    <row r="6" spans="1:2" x14ac:dyDescent="0.25">
      <c r="A6">
        <v>101</v>
      </c>
      <c r="B6">
        <v>103</v>
      </c>
    </row>
    <row r="7" spans="1:2" x14ac:dyDescent="0.25">
      <c r="A7">
        <v>102</v>
      </c>
      <c r="B7">
        <v>103</v>
      </c>
    </row>
    <row r="8" spans="1:2" x14ac:dyDescent="0.25">
      <c r="A8">
        <v>110</v>
      </c>
      <c r="B8">
        <v>113</v>
      </c>
    </row>
    <row r="9" spans="1:2" x14ac:dyDescent="0.25">
      <c r="A9">
        <v>112</v>
      </c>
      <c r="B9">
        <v>113</v>
      </c>
    </row>
    <row r="10" spans="1:2" x14ac:dyDescent="0.25">
      <c r="A10">
        <v>116</v>
      </c>
      <c r="B10">
        <v>118</v>
      </c>
    </row>
    <row r="11" spans="1:2" x14ac:dyDescent="0.25">
      <c r="A11">
        <v>118</v>
      </c>
      <c r="B11">
        <v>118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1"/>
  <sheetViews>
    <sheetView showGridLines="0" showRowColHeaders="0" tabSelected="1" zoomScaleNormal="100" zoomScaleSheetLayoutView="100" workbookViewId="0">
      <selection activeCell="D5" sqref="D5:G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85546875" defaultRowHeight="15" x14ac:dyDescent="0.25"/>
  <cols>
    <col min="1" max="1" width="6.140625" style="3" customWidth="1"/>
    <col min="2" max="2" width="5" style="3" customWidth="1"/>
    <col min="3" max="3" width="16.5703125" style="3" customWidth="1"/>
    <col min="4" max="4" width="20.5703125" style="3" customWidth="1"/>
    <col min="5" max="5" width="12" style="3" customWidth="1"/>
    <col min="6" max="10" width="9.7109375" style="3" customWidth="1"/>
    <col min="11" max="11" width="24.85546875" style="3" customWidth="1"/>
    <col min="12" max="12" width="9.7109375" style="3" customWidth="1"/>
    <col min="13" max="13" width="9.5703125" style="3" hidden="1" customWidth="1"/>
    <col min="14" max="14" width="9" style="3" customWidth="1"/>
    <col min="15" max="15" width="14" style="3" customWidth="1"/>
    <col min="16" max="16" width="15" style="3" customWidth="1"/>
    <col min="17" max="17" width="10" style="3" customWidth="1"/>
    <col min="18" max="18" width="33.42578125" style="3" customWidth="1"/>
    <col min="19" max="19" width="7" style="3" customWidth="1"/>
    <col min="20" max="16384" width="8.85546875" style="3"/>
  </cols>
  <sheetData>
    <row r="1" spans="1:19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69" customHeight="1" x14ac:dyDescent="0.25">
      <c r="A2"/>
      <c r="B2" s="45" t="s">
        <v>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/>
    </row>
    <row r="3" spans="1:19" ht="19.5" hidden="1" customHeight="1" x14ac:dyDescent="0.25">
      <c r="A3"/>
      <c r="B3" s="46" t="s">
        <v>3</v>
      </c>
      <c r="C3" s="46"/>
      <c r="D3" s="46"/>
      <c r="E3" s="46"/>
      <c r="F3" s="46"/>
      <c r="G3" s="46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/>
    </row>
    <row r="4" spans="1:19" ht="18" customHeight="1" x14ac:dyDescent="0.25">
      <c r="A4"/>
      <c r="B4" s="48" t="s">
        <v>4</v>
      </c>
      <c r="C4" s="49"/>
      <c r="D4" s="49"/>
      <c r="E4" s="49"/>
      <c r="F4" s="49"/>
      <c r="G4" s="50"/>
      <c r="H4" s="48" t="s">
        <v>34</v>
      </c>
      <c r="I4" s="49"/>
      <c r="J4" s="49"/>
      <c r="K4" s="49"/>
      <c r="L4" s="49"/>
      <c r="M4" s="49"/>
      <c r="N4" s="49"/>
      <c r="O4" s="49"/>
      <c r="P4" s="49"/>
      <c r="Q4" s="49"/>
      <c r="R4" s="50"/>
      <c r="S4"/>
    </row>
    <row r="5" spans="1:19" ht="18" customHeight="1" x14ac:dyDescent="0.25">
      <c r="A5"/>
      <c r="B5" s="40" t="s">
        <v>5</v>
      </c>
      <c r="C5" s="40"/>
      <c r="D5" s="41"/>
      <c r="E5" s="42"/>
      <c r="F5" s="42"/>
      <c r="G5" s="43"/>
      <c r="H5" s="4"/>
      <c r="I5" s="5"/>
      <c r="J5" s="6"/>
      <c r="K5" s="6"/>
      <c r="L5" s="6"/>
      <c r="M5" s="7"/>
      <c r="N5" s="6"/>
      <c r="O5" s="6"/>
      <c r="P5" s="6"/>
      <c r="Q5" s="6"/>
      <c r="R5" s="8"/>
      <c r="S5"/>
    </row>
    <row r="6" spans="1:19" ht="18" customHeight="1" x14ac:dyDescent="0.25">
      <c r="A6"/>
      <c r="B6" s="40" t="s">
        <v>6</v>
      </c>
      <c r="C6" s="40"/>
      <c r="D6" s="41"/>
      <c r="E6" s="42"/>
      <c r="F6" s="42"/>
      <c r="G6" s="43"/>
      <c r="H6" s="4"/>
      <c r="I6" s="5"/>
      <c r="J6" s="6"/>
      <c r="K6" s="6"/>
      <c r="L6" s="6"/>
      <c r="M6" s="6"/>
      <c r="N6" s="6"/>
      <c r="O6" s="6"/>
      <c r="P6" s="6"/>
      <c r="Q6" s="6"/>
      <c r="R6" s="8"/>
      <c r="S6"/>
    </row>
    <row r="7" spans="1:19" ht="18" customHeight="1" x14ac:dyDescent="0.25">
      <c r="A7"/>
      <c r="B7" s="40" t="s">
        <v>7</v>
      </c>
      <c r="C7" s="40"/>
      <c r="D7" s="41"/>
      <c r="E7" s="42"/>
      <c r="F7" s="42"/>
      <c r="G7" s="43"/>
      <c r="H7" s="4"/>
      <c r="I7" s="5"/>
      <c r="J7" s="6"/>
      <c r="K7" s="6"/>
      <c r="L7" s="6"/>
      <c r="M7" s="6"/>
      <c r="N7" s="6"/>
      <c r="O7" s="6"/>
      <c r="P7" s="6"/>
      <c r="Q7" s="6"/>
      <c r="R7" s="8"/>
      <c r="S7"/>
    </row>
    <row r="8" spans="1:19" ht="18" customHeight="1" x14ac:dyDescent="0.25">
      <c r="A8"/>
      <c r="B8" s="40" t="s">
        <v>8</v>
      </c>
      <c r="C8" s="40"/>
      <c r="D8" s="41"/>
      <c r="E8" s="42"/>
      <c r="F8" s="42"/>
      <c r="G8" s="43"/>
      <c r="H8" s="4"/>
      <c r="I8" s="5"/>
      <c r="J8" s="6"/>
      <c r="K8" s="6"/>
      <c r="L8" s="6"/>
      <c r="M8" s="6"/>
      <c r="N8" s="6"/>
      <c r="O8" s="6"/>
      <c r="P8" s="6"/>
      <c r="Q8" s="6"/>
      <c r="R8" s="8"/>
      <c r="S8"/>
    </row>
    <row r="9" spans="1:19" ht="18" customHeight="1" x14ac:dyDescent="0.25">
      <c r="A9"/>
      <c r="B9" s="40" t="s">
        <v>9</v>
      </c>
      <c r="C9" s="40"/>
      <c r="D9" s="41"/>
      <c r="E9" s="42"/>
      <c r="F9" s="42"/>
      <c r="G9" s="43"/>
      <c r="H9" s="4"/>
      <c r="I9" s="5"/>
      <c r="J9" s="6"/>
      <c r="K9" s="6"/>
      <c r="L9" s="6"/>
      <c r="M9" s="6"/>
      <c r="N9" s="6"/>
      <c r="O9" s="6"/>
      <c r="P9" s="6"/>
      <c r="Q9" s="6"/>
      <c r="R9" s="8"/>
      <c r="S9"/>
    </row>
    <row r="10" spans="1:19" ht="18" customHeight="1" x14ac:dyDescent="0.25">
      <c r="A10"/>
      <c r="B10" s="40" t="s">
        <v>10</v>
      </c>
      <c r="C10" s="40"/>
      <c r="D10" s="41"/>
      <c r="E10" s="42"/>
      <c r="F10" s="42"/>
      <c r="G10" s="43"/>
      <c r="H10" s="4"/>
      <c r="I10" s="5"/>
      <c r="J10" s="6"/>
      <c r="K10" s="6"/>
      <c r="L10" s="6"/>
      <c r="M10" s="6"/>
      <c r="N10" s="6"/>
      <c r="O10" s="6"/>
      <c r="P10" s="6"/>
      <c r="Q10" s="6"/>
      <c r="R10" s="8"/>
      <c r="S10"/>
    </row>
    <row r="11" spans="1:19" s="9" customFormat="1" ht="18" customHeight="1" x14ac:dyDescent="0.25">
      <c r="A11" s="1"/>
      <c r="B11" s="40" t="s">
        <v>11</v>
      </c>
      <c r="C11" s="40"/>
      <c r="D11" s="41"/>
      <c r="E11" s="42"/>
      <c r="F11" s="42"/>
      <c r="G11" s="43"/>
      <c r="H11" s="4"/>
      <c r="I11" s="5"/>
      <c r="J11" s="6"/>
      <c r="K11" s="6"/>
      <c r="L11" s="6"/>
      <c r="M11" s="6"/>
      <c r="N11" s="6"/>
      <c r="O11" s="6"/>
      <c r="P11" s="6"/>
      <c r="Q11" s="6"/>
      <c r="R11" s="8"/>
      <c r="S11" s="1"/>
    </row>
    <row r="12" spans="1:19" ht="18" customHeight="1" x14ac:dyDescent="0.25">
      <c r="A12"/>
      <c r="B12" s="40" t="s">
        <v>12</v>
      </c>
      <c r="C12" s="40"/>
      <c r="D12" s="41"/>
      <c r="E12" s="42"/>
      <c r="F12" s="42"/>
      <c r="G12" s="43"/>
      <c r="H12" s="4"/>
      <c r="I12" s="5"/>
      <c r="J12" s="6"/>
      <c r="K12" s="6"/>
      <c r="L12" s="6"/>
      <c r="M12" s="6"/>
      <c r="N12" s="6"/>
      <c r="O12" s="6"/>
      <c r="P12" s="6"/>
      <c r="Q12" s="6"/>
      <c r="R12" s="8"/>
      <c r="S12"/>
    </row>
    <row r="13" spans="1:19" ht="18" customHeight="1" x14ac:dyDescent="0.25">
      <c r="A13"/>
      <c r="B13" s="40" t="s">
        <v>13</v>
      </c>
      <c r="C13" s="40"/>
      <c r="D13" s="41"/>
      <c r="E13" s="42"/>
      <c r="F13" s="42"/>
      <c r="G13" s="43"/>
      <c r="H13" s="10"/>
      <c r="I13" s="11"/>
      <c r="J13" s="12"/>
      <c r="K13" s="12"/>
      <c r="L13" s="12"/>
      <c r="M13" s="12"/>
      <c r="N13" s="12"/>
      <c r="O13" s="12"/>
      <c r="P13" s="12"/>
      <c r="Q13" s="12"/>
      <c r="R13" s="13"/>
      <c r="S13"/>
    </row>
    <row r="14" spans="1:19" ht="18" customHeight="1" x14ac:dyDescent="0.25">
      <c r="A14"/>
      <c r="B14" s="6"/>
      <c r="C14" s="6"/>
      <c r="D14" s="6"/>
      <c r="E14" s="6"/>
      <c r="F14" s="6"/>
      <c r="G14" s="6"/>
      <c r="H14" s="6"/>
      <c r="I14" s="6"/>
      <c r="J14" s="6"/>
      <c r="K14" s="6"/>
      <c r="L14" s="44"/>
      <c r="M14" s="44"/>
      <c r="N14" s="6"/>
      <c r="O14" s="6"/>
      <c r="P14" s="6"/>
      <c r="Q14" s="6"/>
      <c r="R14" s="6"/>
      <c r="S14"/>
    </row>
    <row r="15" spans="1:19" ht="39.75" customHeight="1" x14ac:dyDescent="0.25">
      <c r="A15"/>
      <c r="B15" s="14" t="s">
        <v>14</v>
      </c>
      <c r="C15" s="39" t="s">
        <v>15</v>
      </c>
      <c r="D15" s="39"/>
      <c r="E15" s="14" t="s">
        <v>17</v>
      </c>
      <c r="F15" s="14" t="s">
        <v>18</v>
      </c>
      <c r="G15" s="14" t="s">
        <v>19</v>
      </c>
      <c r="H15" s="14" t="s">
        <v>20</v>
      </c>
      <c r="I15" s="14" t="s">
        <v>21</v>
      </c>
      <c r="J15" s="14" t="s">
        <v>22</v>
      </c>
      <c r="K15" s="14" t="s">
        <v>23</v>
      </c>
      <c r="L15" s="14" t="s">
        <v>24</v>
      </c>
      <c r="M15" s="14" t="s">
        <v>16</v>
      </c>
      <c r="N15" s="15" t="s">
        <v>25</v>
      </c>
      <c r="O15" s="15" t="s">
        <v>26</v>
      </c>
      <c r="P15" s="15" t="s">
        <v>27</v>
      </c>
      <c r="Q15" s="15" t="s">
        <v>28</v>
      </c>
      <c r="R15" s="15" t="s">
        <v>29</v>
      </c>
      <c r="S15"/>
    </row>
    <row r="16" spans="1:19" ht="19.5" customHeight="1" x14ac:dyDescent="0.25">
      <c r="A16"/>
      <c r="B16" s="16">
        <v>1</v>
      </c>
      <c r="C16" s="32" t="s">
        <v>30</v>
      </c>
      <c r="D16" s="32"/>
      <c r="E16" s="2"/>
      <c r="F16" s="2"/>
      <c r="G16" s="2"/>
      <c r="H16" s="2"/>
      <c r="I16" s="2"/>
      <c r="J16" s="2"/>
      <c r="K16" s="2"/>
      <c r="L16" s="2"/>
      <c r="M16" s="25" t="s">
        <v>31</v>
      </c>
      <c r="N16" s="26" t="str">
        <f>IFERROR(IF(OR(G16="",H16=""),"",VLOOKUP((2*H16+G16),Lookup!$A$2:$B$11,2,0)),"⚠")</f>
        <v/>
      </c>
      <c r="O16" s="17" t="str">
        <f>IFERROR(IF(OR(M16="",F16="",N16="",N16="⚠ Invalid"),"","DH"&amp;CHOOSE(MATCH(N16,{91,97,103,113,118},0),1,2,3,4,5)&amp;IF(M16="Single","S","D")&amp;TEXT(VALUE(F16),"0000")),"")</f>
        <v/>
      </c>
      <c r="P16" s="17" t="str">
        <f>IFERROR(IF(OR(M16="",E16="",N16="",N16="⚠ Invalid",I16=""),"","J"&amp;IF(I16="Right","R","L")&amp;CHOOSE(MATCH(N16,{91,97,103,113,118},0),1,2,3,4,5)&amp;IF(M16="Single","S","D")&amp;VALUE(E16)),"")</f>
        <v/>
      </c>
      <c r="Q16" s="17" t="str">
        <f>IFERROR(IF(K16="","","DS0"&amp;CHOOSE(MATCH(K16,{"Herline (Pack of 2)","Herline (Pack of 3)","Lift Off (Coming Soon)","Concealed (Coming Soon)"},0),1,2,3,4)),"")</f>
        <v/>
      </c>
      <c r="R16" s="17" t="str">
        <f t="shared" ref="R16:R35" si="0">IFERROR(IF(OR(M16="",F16="",N16=""),"",IF(N16="⚠","Selected size not available",IF(OR(VALUE(F16)=770,VALUE(F16)=970,VALUE(F16)=1020),"Stocked at Rondo HQ Erskine Park","Stocked in local Rondo Warehouse"))),"")</f>
        <v/>
      </c>
      <c r="S16"/>
    </row>
    <row r="17" spans="1:19" ht="19.5" customHeight="1" x14ac:dyDescent="0.25">
      <c r="A17"/>
      <c r="B17" s="16">
        <v>2</v>
      </c>
      <c r="C17" s="32"/>
      <c r="D17" s="32"/>
      <c r="E17" s="2"/>
      <c r="F17" s="2"/>
      <c r="G17" s="2"/>
      <c r="H17" s="2"/>
      <c r="I17" s="2"/>
      <c r="J17" s="2"/>
      <c r="K17" s="2"/>
      <c r="L17" s="2"/>
      <c r="M17" s="25" t="s">
        <v>31</v>
      </c>
      <c r="N17" s="26" t="str">
        <f>IFERROR(IF(OR(G17="",H17=""),"",VLOOKUP((2*H17+G17),Lookup!$A$2:$B$11,2,0)),"⚠")</f>
        <v/>
      </c>
      <c r="O17" s="17" t="str">
        <f>IFERROR(IF(OR(M17="",F17="",N17="",N17="⚠ Invalid"),"","DH"&amp;CHOOSE(MATCH(N17,{91,97,103,113,118},0),1,2,3,4,5)&amp;IF(M17="Single","S","D")&amp;TEXT(VALUE(F17),"0000")),"")</f>
        <v/>
      </c>
      <c r="P17" s="17" t="str">
        <f>IFERROR(IF(OR(M17="",E17="",N17="",N17="⚠ Invalid",I17=""),"","J"&amp;IF(I17="Right","R","L")&amp;CHOOSE(MATCH(N17,{91,97,103,113,118},0),1,2,3,4,5)&amp;IF(M17="Single","S","D")&amp;VALUE(E17)),"")</f>
        <v/>
      </c>
      <c r="Q17" s="17" t="str">
        <f>IFERROR(IF(K17="","","DS0"&amp;CHOOSE(MATCH(K17,{"Herline (Pack of 2)","Herline (Pack of 3)","Lift Off (Coming Soon)","Concealed (Coming Soon)"},0),1,2,3,4)),"")</f>
        <v/>
      </c>
      <c r="R17" s="17" t="str">
        <f t="shared" si="0"/>
        <v/>
      </c>
      <c r="S17"/>
    </row>
    <row r="18" spans="1:19" ht="19.5" customHeight="1" x14ac:dyDescent="0.25">
      <c r="A18"/>
      <c r="B18" s="16">
        <v>3</v>
      </c>
      <c r="C18" s="32"/>
      <c r="D18" s="32"/>
      <c r="E18" s="2"/>
      <c r="F18" s="2"/>
      <c r="G18" s="2"/>
      <c r="H18" s="2"/>
      <c r="I18" s="2"/>
      <c r="J18" s="2"/>
      <c r="K18" s="2"/>
      <c r="L18" s="2"/>
      <c r="M18" s="25" t="s">
        <v>31</v>
      </c>
      <c r="N18" s="26" t="str">
        <f>IFERROR(IF(OR(G18="",H18=""),"",VLOOKUP((2*H18+G18),Lookup!$A$2:$B$11,2,0)),"⚠")</f>
        <v/>
      </c>
      <c r="O18" s="17" t="str">
        <f>IFERROR(IF(OR(M18="",F18="",N18="",N18="⚠ Invalid"),"","DH"&amp;CHOOSE(MATCH(N18,{91,97,103,113,118},0),1,2,3,4,5)&amp;IF(M18="Single","S","D")&amp;TEXT(VALUE(F18),"0000")),"")</f>
        <v/>
      </c>
      <c r="P18" s="17" t="str">
        <f>IFERROR(IF(OR(M18="",E18="",N18="",N18="⚠ Invalid",I18=""),"","J"&amp;IF(I18="Right","R","L")&amp;CHOOSE(MATCH(N18,{91,97,103,113,118},0),1,2,3,4,5)&amp;IF(M18="Single","S","D")&amp;VALUE(E18)),"")</f>
        <v/>
      </c>
      <c r="Q18" s="17" t="str">
        <f>IFERROR(IF(K18="","","DS0"&amp;CHOOSE(MATCH(K18,{"Herline (Pack of 2)","Herline (Pack of 3)","Lift Off (Coming Soon)","Concealed (Coming Soon)"},0),1,2,3,4)),"")</f>
        <v/>
      </c>
      <c r="R18" s="17" t="str">
        <f t="shared" si="0"/>
        <v/>
      </c>
      <c r="S18"/>
    </row>
    <row r="19" spans="1:19" ht="19.5" customHeight="1" x14ac:dyDescent="0.25">
      <c r="A19"/>
      <c r="B19" s="16">
        <v>4</v>
      </c>
      <c r="C19" s="32"/>
      <c r="D19" s="32"/>
      <c r="E19" s="2"/>
      <c r="F19" s="2"/>
      <c r="G19" s="2"/>
      <c r="H19" s="2"/>
      <c r="I19" s="2"/>
      <c r="J19" s="2"/>
      <c r="K19" s="2"/>
      <c r="L19" s="2"/>
      <c r="M19" s="25" t="s">
        <v>31</v>
      </c>
      <c r="N19" s="26" t="str">
        <f>IFERROR(IF(OR(G19="",H19=""),"",VLOOKUP((2*H19+G19),Lookup!$A$2:$B$11,2,0)),"⚠")</f>
        <v/>
      </c>
      <c r="O19" s="17" t="str">
        <f>IFERROR(IF(OR(M19="",F19="",N19="",N19="⚠ Invalid"),"","DH"&amp;CHOOSE(MATCH(N19,{91,97,103,113,118},0),1,2,3,4,5)&amp;IF(M19="Single","S","D")&amp;TEXT(VALUE(F19),"0000")),"")</f>
        <v/>
      </c>
      <c r="P19" s="17" t="str">
        <f>IFERROR(IF(OR(M19="",E19="",N19="",N19="⚠ Invalid",I19=""),"","J"&amp;IF(I19="Right","R","L")&amp;CHOOSE(MATCH(N19,{91,97,103,113,118},0),1,2,3,4,5)&amp;IF(M19="Single","S","D")&amp;VALUE(E19)),"")</f>
        <v/>
      </c>
      <c r="Q19" s="17" t="str">
        <f>IFERROR(IF(K19="","","DS0"&amp;CHOOSE(MATCH(K19,{"Herline (Pack of 2)","Herline (Pack of 3)","Lift Off (Coming Soon)","Concealed (Coming Soon)"},0),1,2,3,4)),"")</f>
        <v/>
      </c>
      <c r="R19" s="17" t="str">
        <f t="shared" si="0"/>
        <v/>
      </c>
      <c r="S19"/>
    </row>
    <row r="20" spans="1:19" ht="19.5" customHeight="1" x14ac:dyDescent="0.25">
      <c r="A20"/>
      <c r="B20" s="16">
        <v>5</v>
      </c>
      <c r="C20" s="32"/>
      <c r="D20" s="32"/>
      <c r="E20" s="2"/>
      <c r="F20" s="2"/>
      <c r="G20" s="2"/>
      <c r="H20" s="2"/>
      <c r="I20" s="2"/>
      <c r="J20" s="2"/>
      <c r="K20" s="2"/>
      <c r="L20" s="2"/>
      <c r="M20" s="25" t="s">
        <v>31</v>
      </c>
      <c r="N20" s="26" t="str">
        <f>IFERROR(IF(OR(G20="",H20=""),"",VLOOKUP((2*H20+G20),Lookup!$A$2:$B$11,2,0)),"⚠")</f>
        <v/>
      </c>
      <c r="O20" s="17" t="str">
        <f>IFERROR(IF(OR(M20="",F20="",N20="",N20="⚠ Invalid"),"","DH"&amp;CHOOSE(MATCH(N20,{91,97,103,113,118},0),1,2,3,4,5)&amp;IF(M20="Single","S","D")&amp;TEXT(VALUE(F20),"0000")),"")</f>
        <v/>
      </c>
      <c r="P20" s="17" t="str">
        <f>IFERROR(IF(OR(M20="",E20="",N20="",N20="⚠ Invalid",I20=""),"","J"&amp;IF(I20="Right","R","L")&amp;CHOOSE(MATCH(N20,{91,97,103,113,118},0),1,2,3,4,5)&amp;IF(M20="Single","S","D")&amp;VALUE(E20)),"")</f>
        <v/>
      </c>
      <c r="Q20" s="17" t="str">
        <f>IFERROR(IF(K20="","","DS0"&amp;CHOOSE(MATCH(K20,{"Herline (Pack of 2)","Herline (Pack of 3)","Lift Off (Coming Soon)","Concealed (Coming Soon)"},0),1,2,3,4)),"")</f>
        <v/>
      </c>
      <c r="R20" s="17" t="str">
        <f t="shared" si="0"/>
        <v/>
      </c>
      <c r="S20"/>
    </row>
    <row r="21" spans="1:19" ht="19.5" customHeight="1" x14ac:dyDescent="0.25">
      <c r="A21"/>
      <c r="B21" s="16">
        <v>6</v>
      </c>
      <c r="C21" s="32"/>
      <c r="D21" s="32"/>
      <c r="E21" s="2"/>
      <c r="F21" s="2"/>
      <c r="G21" s="2"/>
      <c r="H21" s="2"/>
      <c r="I21" s="2"/>
      <c r="J21" s="2"/>
      <c r="K21" s="2"/>
      <c r="L21" s="2"/>
      <c r="M21" s="25" t="s">
        <v>31</v>
      </c>
      <c r="N21" s="26" t="str">
        <f>IFERROR(IF(OR(G21="",H21=""),"",VLOOKUP((2*H21+G21),Lookup!$A$2:$B$11,2,0)),"⚠")</f>
        <v/>
      </c>
      <c r="O21" s="17" t="str">
        <f>IFERROR(IF(OR(M21="",F21="",N21="",N21="⚠ Invalid"),"","DH"&amp;CHOOSE(MATCH(N21,{91,97,103,113,118},0),1,2,3,4,5)&amp;IF(M21="Single","S","D")&amp;TEXT(VALUE(F21),"0000")),"")</f>
        <v/>
      </c>
      <c r="P21" s="17" t="str">
        <f>IFERROR(IF(OR(M21="",E21="",N21="",N21="⚠ Invalid",I21=""),"","J"&amp;IF(I21="Right","R","L")&amp;CHOOSE(MATCH(N21,{91,97,103,113,118},0),1,2,3,4,5)&amp;IF(M21="Single","S","D")&amp;VALUE(E21)),"")</f>
        <v/>
      </c>
      <c r="Q21" s="17" t="str">
        <f>IFERROR(IF(K21="","","DS0"&amp;CHOOSE(MATCH(K21,{"Herline (Pack of 2)","Herline (Pack of 3)","Lift Off (Coming Soon)","Concealed (Coming Soon)"},0),1,2,3,4)),"")</f>
        <v/>
      </c>
      <c r="R21" s="17" t="str">
        <f t="shared" si="0"/>
        <v/>
      </c>
      <c r="S21"/>
    </row>
    <row r="22" spans="1:19" ht="19.5" customHeight="1" x14ac:dyDescent="0.25">
      <c r="A22"/>
      <c r="B22" s="16">
        <v>7</v>
      </c>
      <c r="C22" s="32"/>
      <c r="D22" s="32"/>
      <c r="E22" s="2"/>
      <c r="F22" s="2"/>
      <c r="G22" s="2"/>
      <c r="H22" s="2"/>
      <c r="I22" s="2"/>
      <c r="J22" s="2"/>
      <c r="K22" s="2"/>
      <c r="L22" s="2"/>
      <c r="M22" s="25" t="s">
        <v>31</v>
      </c>
      <c r="N22" s="26" t="str">
        <f>IFERROR(IF(OR(G22="",H22=""),"",VLOOKUP((2*H22+G22),Lookup!$A$2:$B$11,2,0)),"⚠")</f>
        <v/>
      </c>
      <c r="O22" s="17" t="str">
        <f>IFERROR(IF(OR(M22="",F22="",N22="",N22="⚠ Invalid"),"","DH"&amp;CHOOSE(MATCH(N22,{91,97,103,113,118},0),1,2,3,4,5)&amp;IF(M22="Single","S","D")&amp;TEXT(VALUE(F22),"0000")),"")</f>
        <v/>
      </c>
      <c r="P22" s="17" t="str">
        <f>IFERROR(IF(OR(M22="",E22="",N22="",N22="⚠ Invalid",I22=""),"","J"&amp;IF(I22="Right","R","L")&amp;CHOOSE(MATCH(N22,{91,97,103,113,118},0),1,2,3,4,5)&amp;IF(M22="Single","S","D")&amp;VALUE(E22)),"")</f>
        <v/>
      </c>
      <c r="Q22" s="17" t="str">
        <f>IFERROR(IF(K22="","","DS0"&amp;CHOOSE(MATCH(K22,{"Herline (Pack of 2)","Herline (Pack of 3)","Lift Off (Coming Soon)","Concealed (Coming Soon)"},0),1,2,3,4)),"")</f>
        <v/>
      </c>
      <c r="R22" s="17" t="str">
        <f t="shared" si="0"/>
        <v/>
      </c>
      <c r="S22"/>
    </row>
    <row r="23" spans="1:19" ht="19.5" customHeight="1" x14ac:dyDescent="0.25">
      <c r="A23"/>
      <c r="B23" s="16">
        <v>8</v>
      </c>
      <c r="C23" s="32"/>
      <c r="D23" s="32"/>
      <c r="E23" s="2"/>
      <c r="F23" s="2"/>
      <c r="G23" s="2"/>
      <c r="H23" s="2"/>
      <c r="I23" s="2"/>
      <c r="J23" s="2"/>
      <c r="K23" s="2"/>
      <c r="L23" s="2"/>
      <c r="M23" s="25" t="s">
        <v>31</v>
      </c>
      <c r="N23" s="26" t="str">
        <f>IFERROR(IF(OR(G23="",H23=""),"",VLOOKUP((2*H23+G23),Lookup!$A$2:$B$11,2,0)),"⚠")</f>
        <v/>
      </c>
      <c r="O23" s="17" t="str">
        <f>IFERROR(IF(OR(M23="",F23="",N23="",N23="⚠ Invalid"),"","DH"&amp;CHOOSE(MATCH(N23,{91,97,103,113,118},0),1,2,3,4,5)&amp;IF(M23="Single","S","D")&amp;TEXT(VALUE(F23),"0000")),"")</f>
        <v/>
      </c>
      <c r="P23" s="17" t="str">
        <f>IFERROR(IF(OR(M23="",E23="",N23="",N23="⚠ Invalid",I23=""),"","J"&amp;IF(I23="Right","R","L")&amp;CHOOSE(MATCH(N23,{91,97,103,113,118},0),1,2,3,4,5)&amp;IF(M23="Single","S","D")&amp;VALUE(E23)),"")</f>
        <v/>
      </c>
      <c r="Q23" s="17" t="str">
        <f>IFERROR(IF(K23="","","DS0"&amp;CHOOSE(MATCH(K23,{"Herline (Pack of 2)","Herline (Pack of 3)","Lift Off (Coming Soon)","Concealed (Coming Soon)"},0),1,2,3,4)),"")</f>
        <v/>
      </c>
      <c r="R23" s="17" t="str">
        <f t="shared" si="0"/>
        <v/>
      </c>
      <c r="S23"/>
    </row>
    <row r="24" spans="1:19" ht="19.5" customHeight="1" x14ac:dyDescent="0.25">
      <c r="A24"/>
      <c r="B24" s="16">
        <v>9</v>
      </c>
      <c r="C24" s="32"/>
      <c r="D24" s="32"/>
      <c r="E24" s="2"/>
      <c r="F24" s="2"/>
      <c r="G24" s="2"/>
      <c r="H24" s="2"/>
      <c r="I24" s="2"/>
      <c r="J24" s="2"/>
      <c r="K24" s="2"/>
      <c r="L24" s="2"/>
      <c r="M24" s="25" t="s">
        <v>31</v>
      </c>
      <c r="N24" s="26" t="str">
        <f>IFERROR(IF(OR(G24="",H24=""),"",VLOOKUP((2*H24+G24),Lookup!$A$2:$B$11,2,0)),"⚠")</f>
        <v/>
      </c>
      <c r="O24" s="17" t="str">
        <f>IFERROR(IF(OR(M24="",F24="",N24="",N24="⚠ Invalid"),"","DH"&amp;CHOOSE(MATCH(N24,{91,97,103,113,118},0),1,2,3,4,5)&amp;IF(M24="Single","S","D")&amp;TEXT(VALUE(F24),"0000")),"")</f>
        <v/>
      </c>
      <c r="P24" s="17" t="str">
        <f>IFERROR(IF(OR(M24="",E24="",N24="",N24="⚠ Invalid",I24=""),"","J"&amp;IF(I24="Right","R","L")&amp;CHOOSE(MATCH(N24,{91,97,103,113,118},0),1,2,3,4,5)&amp;IF(M24="Single","S","D")&amp;VALUE(E24)),"")</f>
        <v/>
      </c>
      <c r="Q24" s="17" t="str">
        <f>IFERROR(IF(K24="","","DS0"&amp;CHOOSE(MATCH(K24,{"Herline (Pack of 2)","Herline (Pack of 3)","Lift Off (Coming Soon)","Concealed (Coming Soon)"},0),1,2,3,4)),"")</f>
        <v/>
      </c>
      <c r="R24" s="17" t="str">
        <f t="shared" si="0"/>
        <v/>
      </c>
      <c r="S24"/>
    </row>
    <row r="25" spans="1:19" ht="19.5" customHeight="1" x14ac:dyDescent="0.25">
      <c r="A25"/>
      <c r="B25" s="16">
        <v>10</v>
      </c>
      <c r="C25" s="32"/>
      <c r="D25" s="32"/>
      <c r="E25" s="2"/>
      <c r="F25" s="2"/>
      <c r="G25" s="2"/>
      <c r="H25" s="2"/>
      <c r="I25" s="2"/>
      <c r="J25" s="2"/>
      <c r="K25" s="2"/>
      <c r="L25" s="2"/>
      <c r="M25" s="25" t="s">
        <v>31</v>
      </c>
      <c r="N25" s="26" t="str">
        <f>IFERROR(IF(OR(G25="",H25=""),"",VLOOKUP((2*H25+G25),Lookup!$A$2:$B$11,2,0)),"⚠")</f>
        <v/>
      </c>
      <c r="O25" s="17" t="str">
        <f>IFERROR(IF(OR(M25="",F25="",N25="",N25="⚠ Invalid"),"","DH"&amp;CHOOSE(MATCH(N25,{91,97,103,113,118},0),1,2,3,4,5)&amp;IF(M25="Single","S","D")&amp;TEXT(VALUE(F25),"0000")),"")</f>
        <v/>
      </c>
      <c r="P25" s="17" t="str">
        <f>IFERROR(IF(OR(M25="",E25="",N25="",N25="⚠ Invalid",I25=""),"","J"&amp;IF(I25="Right","R","L")&amp;CHOOSE(MATCH(N25,{91,97,103,113,118},0),1,2,3,4,5)&amp;IF(M25="Single","S","D")&amp;VALUE(E25)),"")</f>
        <v/>
      </c>
      <c r="Q25" s="17" t="str">
        <f>IFERROR(IF(K25="","","DS0"&amp;CHOOSE(MATCH(K25,{"Herline (Pack of 2)","Herline (Pack of 3)","Lift Off (Coming Soon)","Concealed (Coming Soon)"},0),1,2,3,4)),"")</f>
        <v/>
      </c>
      <c r="R25" s="17" t="str">
        <f t="shared" si="0"/>
        <v/>
      </c>
      <c r="S25"/>
    </row>
    <row r="26" spans="1:19" ht="19.5" customHeight="1" x14ac:dyDescent="0.25">
      <c r="A26"/>
      <c r="B26" s="16">
        <v>11</v>
      </c>
      <c r="C26" s="32"/>
      <c r="D26" s="32"/>
      <c r="E26" s="2"/>
      <c r="F26" s="2"/>
      <c r="G26" s="2"/>
      <c r="H26" s="2"/>
      <c r="I26" s="2"/>
      <c r="J26" s="2"/>
      <c r="K26" s="2"/>
      <c r="L26" s="2"/>
      <c r="M26" s="25" t="s">
        <v>31</v>
      </c>
      <c r="N26" s="26" t="str">
        <f>IFERROR(IF(OR(G26="",H26=""),"",VLOOKUP((2*H26+G26),Lookup!$A$2:$B$11,2,0)),"⚠")</f>
        <v/>
      </c>
      <c r="O26" s="17" t="str">
        <f>IFERROR(IF(OR(M26="",F26="",N26="",N26="⚠ Invalid"),"","DH"&amp;CHOOSE(MATCH(N26,{91,97,103,113,118},0),1,2,3,4,5)&amp;IF(M26="Single","S","D")&amp;TEXT(VALUE(F26),"0000")),"")</f>
        <v/>
      </c>
      <c r="P26" s="17" t="str">
        <f>IFERROR(IF(OR(M26="",E26="",N26="",N26="⚠ Invalid",I26=""),"","J"&amp;IF(I26="Right","R","L")&amp;CHOOSE(MATCH(N26,{91,97,103,113,118},0),1,2,3,4,5)&amp;IF(M26="Single","S","D")&amp;VALUE(E26)),"")</f>
        <v/>
      </c>
      <c r="Q26" s="17" t="str">
        <f>IFERROR(IF(K26="","","DS0"&amp;CHOOSE(MATCH(K26,{"Herline (Pack of 2)","Herline (Pack of 3)","Lift Off (Coming Soon)","Concealed (Coming Soon)"},0),1,2,3,4)),"")</f>
        <v/>
      </c>
      <c r="R26" s="17" t="str">
        <f t="shared" si="0"/>
        <v/>
      </c>
      <c r="S26"/>
    </row>
    <row r="27" spans="1:19" ht="19.5" customHeight="1" x14ac:dyDescent="0.25">
      <c r="A27"/>
      <c r="B27" s="16">
        <v>12</v>
      </c>
      <c r="C27" s="32"/>
      <c r="D27" s="32"/>
      <c r="E27" s="2"/>
      <c r="F27" s="2"/>
      <c r="G27" s="2"/>
      <c r="H27" s="2"/>
      <c r="I27" s="2"/>
      <c r="J27" s="2"/>
      <c r="K27" s="2"/>
      <c r="L27" s="2"/>
      <c r="M27" s="25" t="s">
        <v>31</v>
      </c>
      <c r="N27" s="26" t="str">
        <f>IFERROR(IF(OR(G27="",H27=""),"",VLOOKUP((2*H27+G27),Lookup!$A$2:$B$11,2,0)),"⚠")</f>
        <v/>
      </c>
      <c r="O27" s="17" t="str">
        <f>IFERROR(IF(OR(M27="",F27="",N27="",N27="⚠ Invalid"),"","DH"&amp;CHOOSE(MATCH(N27,{91,97,103,113,118},0),1,2,3,4,5)&amp;IF(M27="Single","S","D")&amp;TEXT(VALUE(F27),"0000")),"")</f>
        <v/>
      </c>
      <c r="P27" s="17" t="str">
        <f>IFERROR(IF(OR(M27="",E27="",N27="",N27="⚠ Invalid",I27=""),"","J"&amp;IF(I27="Right","R","L")&amp;CHOOSE(MATCH(N27,{91,97,103,113,118},0),1,2,3,4,5)&amp;IF(M27="Single","S","D")&amp;VALUE(E27)),"")</f>
        <v/>
      </c>
      <c r="Q27" s="17" t="str">
        <f>IFERROR(IF(K27="","","DS0"&amp;CHOOSE(MATCH(K27,{"Herline (Pack of 2)","Herline (Pack of 3)","Lift Off (Coming Soon)","Concealed (Coming Soon)"},0),1,2,3,4)),"")</f>
        <v/>
      </c>
      <c r="R27" s="17" t="str">
        <f t="shared" si="0"/>
        <v/>
      </c>
      <c r="S27"/>
    </row>
    <row r="28" spans="1:19" ht="19.5" customHeight="1" x14ac:dyDescent="0.25">
      <c r="A28"/>
      <c r="B28" s="16">
        <v>13</v>
      </c>
      <c r="C28" s="32"/>
      <c r="D28" s="32"/>
      <c r="E28" s="2"/>
      <c r="F28" s="2"/>
      <c r="G28" s="2"/>
      <c r="H28" s="2"/>
      <c r="I28" s="2"/>
      <c r="J28" s="2"/>
      <c r="K28" s="2"/>
      <c r="L28" s="2"/>
      <c r="M28" s="25" t="s">
        <v>31</v>
      </c>
      <c r="N28" s="26" t="str">
        <f>IFERROR(IF(OR(G28="",H28=""),"",VLOOKUP((2*H28+G28),Lookup!$A$2:$B$11,2,0)),"⚠")</f>
        <v/>
      </c>
      <c r="O28" s="17" t="str">
        <f>IFERROR(IF(OR(M28="",F28="",N28="",N28="⚠ Invalid"),"","DH"&amp;CHOOSE(MATCH(N28,{91,97,103,113,118},0),1,2,3,4,5)&amp;IF(M28="Single","S","D")&amp;TEXT(VALUE(F28),"0000")),"")</f>
        <v/>
      </c>
      <c r="P28" s="17" t="str">
        <f>IFERROR(IF(OR(M28="",E28="",N28="",N28="⚠ Invalid",I28=""),"","J"&amp;IF(I28="Right","R","L")&amp;CHOOSE(MATCH(N28,{91,97,103,113,118},0),1,2,3,4,5)&amp;IF(M28="Single","S","D")&amp;VALUE(E28)),"")</f>
        <v/>
      </c>
      <c r="Q28" s="17" t="str">
        <f>IFERROR(IF(K28="","","DS0"&amp;CHOOSE(MATCH(K28,{"Herline (Pack of 2)","Herline (Pack of 3)","Lift Off (Coming Soon)","Concealed (Coming Soon)"},0),1,2,3,4)),"")</f>
        <v/>
      </c>
      <c r="R28" s="17" t="str">
        <f t="shared" si="0"/>
        <v/>
      </c>
      <c r="S28"/>
    </row>
    <row r="29" spans="1:19" ht="19.5" customHeight="1" x14ac:dyDescent="0.25">
      <c r="A29"/>
      <c r="B29" s="16">
        <v>14</v>
      </c>
      <c r="C29" s="32"/>
      <c r="D29" s="32"/>
      <c r="E29" s="2"/>
      <c r="F29" s="2"/>
      <c r="G29" s="2"/>
      <c r="H29" s="2"/>
      <c r="I29" s="2"/>
      <c r="J29" s="2"/>
      <c r="K29" s="2"/>
      <c r="L29" s="2"/>
      <c r="M29" s="25" t="s">
        <v>31</v>
      </c>
      <c r="N29" s="26" t="str">
        <f>IFERROR(IF(OR(G29="",H29=""),"",VLOOKUP((2*H29+G29),Lookup!$A$2:$B$11,2,0)),"⚠")</f>
        <v/>
      </c>
      <c r="O29" s="17" t="str">
        <f>IFERROR(IF(OR(M29="",F29="",N29="",N29="⚠ Invalid"),"","DH"&amp;CHOOSE(MATCH(N29,{91,97,103,113,118},0),1,2,3,4,5)&amp;IF(M29="Single","S","D")&amp;TEXT(VALUE(F29),"0000")),"")</f>
        <v/>
      </c>
      <c r="P29" s="17" t="str">
        <f>IFERROR(IF(OR(M29="",E29="",N29="",N29="⚠ Invalid",I29=""),"","J"&amp;IF(I29="Right","R","L")&amp;CHOOSE(MATCH(N29,{91,97,103,113,118},0),1,2,3,4,5)&amp;IF(M29="Single","S","D")&amp;VALUE(E29)),"")</f>
        <v/>
      </c>
      <c r="Q29" s="17" t="str">
        <f>IFERROR(IF(K29="","","DS0"&amp;CHOOSE(MATCH(K29,{"Herline (Pack of 2)","Herline (Pack of 3)","Lift Off (Coming Soon)","Concealed (Coming Soon)"},0),1,2,3,4)),"")</f>
        <v/>
      </c>
      <c r="R29" s="17" t="str">
        <f t="shared" si="0"/>
        <v/>
      </c>
      <c r="S29"/>
    </row>
    <row r="30" spans="1:19" ht="19.5" customHeight="1" x14ac:dyDescent="0.25">
      <c r="A30"/>
      <c r="B30" s="16">
        <v>15</v>
      </c>
      <c r="C30" s="32"/>
      <c r="D30" s="32"/>
      <c r="E30" s="2"/>
      <c r="F30" s="2"/>
      <c r="G30" s="2"/>
      <c r="H30" s="2"/>
      <c r="I30" s="2"/>
      <c r="J30" s="2"/>
      <c r="K30" s="2"/>
      <c r="L30" s="2"/>
      <c r="M30" s="25" t="s">
        <v>31</v>
      </c>
      <c r="N30" s="26" t="str">
        <f>IFERROR(IF(OR(G30="",H30=""),"",VLOOKUP((2*H30+G30),Lookup!$A$2:$B$11,2,0)),"⚠")</f>
        <v/>
      </c>
      <c r="O30" s="17" t="str">
        <f>IFERROR(IF(OR(M30="",F30="",N30="",N30="⚠ Invalid"),"","DH"&amp;CHOOSE(MATCH(N30,{91,97,103,113,118},0),1,2,3,4,5)&amp;IF(M30="Single","S","D")&amp;TEXT(VALUE(F30),"0000")),"")</f>
        <v/>
      </c>
      <c r="P30" s="17" t="str">
        <f>IFERROR(IF(OR(M30="",E30="",N30="",N30="⚠ Invalid",I30=""),"","J"&amp;IF(I30="Right","R","L")&amp;CHOOSE(MATCH(N30,{91,97,103,113,118},0),1,2,3,4,5)&amp;IF(M30="Single","S","D")&amp;VALUE(E30)),"")</f>
        <v/>
      </c>
      <c r="Q30" s="17" t="str">
        <f>IFERROR(IF(K30="","","DS0"&amp;CHOOSE(MATCH(K30,{"Herline (Pack of 2)","Herline (Pack of 3)","Lift Off (Coming Soon)","Concealed (Coming Soon)"},0),1,2,3,4)),"")</f>
        <v/>
      </c>
      <c r="R30" s="17" t="str">
        <f t="shared" si="0"/>
        <v/>
      </c>
      <c r="S30"/>
    </row>
    <row r="31" spans="1:19" ht="19.5" customHeight="1" x14ac:dyDescent="0.25">
      <c r="A31"/>
      <c r="B31" s="16">
        <v>16</v>
      </c>
      <c r="C31" s="32"/>
      <c r="D31" s="32"/>
      <c r="E31" s="2"/>
      <c r="F31" s="2"/>
      <c r="G31" s="2"/>
      <c r="H31" s="2"/>
      <c r="I31" s="2"/>
      <c r="J31" s="2"/>
      <c r="K31" s="2"/>
      <c r="L31" s="2"/>
      <c r="M31" s="25" t="s">
        <v>31</v>
      </c>
      <c r="N31" s="26" t="str">
        <f>IFERROR(IF(OR(G31="",H31=""),"",VLOOKUP((2*H31+G31),Lookup!$A$2:$B$11,2,0)),"⚠")</f>
        <v/>
      </c>
      <c r="O31" s="17" t="str">
        <f>IFERROR(IF(OR(M31="",F31="",N31="",N31="⚠ Invalid"),"","DH"&amp;CHOOSE(MATCH(N31,{91,97,103,113,118},0),1,2,3,4,5)&amp;IF(M31="Single","S","D")&amp;TEXT(VALUE(F31),"0000")),"")</f>
        <v/>
      </c>
      <c r="P31" s="17" t="str">
        <f>IFERROR(IF(OR(M31="",E31="",N31="",N31="⚠ Invalid",I31=""),"","J"&amp;IF(I31="Right","R","L")&amp;CHOOSE(MATCH(N31,{91,97,103,113,118},0),1,2,3,4,5)&amp;IF(M31="Single","S","D")&amp;VALUE(E31)),"")</f>
        <v/>
      </c>
      <c r="Q31" s="17" t="str">
        <f>IFERROR(IF(K31="","","DS0"&amp;CHOOSE(MATCH(K31,{"Herline (Pack of 2)","Herline (Pack of 3)","Lift Off (Coming Soon)","Concealed (Coming Soon)"},0),1,2,3,4)),"")</f>
        <v/>
      </c>
      <c r="R31" s="17" t="str">
        <f t="shared" si="0"/>
        <v/>
      </c>
      <c r="S31"/>
    </row>
    <row r="32" spans="1:19" ht="19.5" customHeight="1" x14ac:dyDescent="0.25">
      <c r="A32"/>
      <c r="B32" s="16">
        <v>17</v>
      </c>
      <c r="C32" s="32"/>
      <c r="D32" s="32"/>
      <c r="E32" s="2"/>
      <c r="F32" s="2"/>
      <c r="G32" s="2"/>
      <c r="H32" s="2"/>
      <c r="I32" s="2"/>
      <c r="J32" s="2"/>
      <c r="K32" s="2"/>
      <c r="L32" s="2"/>
      <c r="M32" s="25" t="s">
        <v>31</v>
      </c>
      <c r="N32" s="26" t="str">
        <f>IFERROR(IF(OR(G32="",H32=""),"",VLOOKUP((2*H32+G32),Lookup!$A$2:$B$11,2,0)),"⚠")</f>
        <v/>
      </c>
      <c r="O32" s="17" t="str">
        <f>IFERROR(IF(OR(M32="",F32="",N32="",N32="⚠ Invalid"),"","DH"&amp;CHOOSE(MATCH(N32,{91,97,103,113,118},0),1,2,3,4,5)&amp;IF(M32="Single","S","D")&amp;TEXT(VALUE(F32),"0000")),"")</f>
        <v/>
      </c>
      <c r="P32" s="17" t="str">
        <f>IFERROR(IF(OR(M32="",E32="",N32="",N32="⚠ Invalid",I32=""),"","J"&amp;IF(I32="Right","R","L")&amp;CHOOSE(MATCH(N32,{91,97,103,113,118},0),1,2,3,4,5)&amp;IF(M32="Single","S","D")&amp;VALUE(E32)),"")</f>
        <v/>
      </c>
      <c r="Q32" s="17" t="str">
        <f>IFERROR(IF(K32="","","DS0"&amp;CHOOSE(MATCH(K32,{"Herline (Pack of 2)","Herline (Pack of 3)","Lift Off (Coming Soon)","Concealed (Coming Soon)"},0),1,2,3,4)),"")</f>
        <v/>
      </c>
      <c r="R32" s="17" t="str">
        <f t="shared" si="0"/>
        <v/>
      </c>
      <c r="S32"/>
    </row>
    <row r="33" spans="1:19" ht="19.5" customHeight="1" x14ac:dyDescent="0.25">
      <c r="A33"/>
      <c r="B33" s="16">
        <v>18</v>
      </c>
      <c r="C33" s="32"/>
      <c r="D33" s="32"/>
      <c r="E33" s="2"/>
      <c r="F33" s="2"/>
      <c r="G33" s="2"/>
      <c r="H33" s="2"/>
      <c r="I33" s="2"/>
      <c r="J33" s="2"/>
      <c r="K33" s="2"/>
      <c r="L33" s="2"/>
      <c r="M33" s="25" t="s">
        <v>31</v>
      </c>
      <c r="N33" s="26" t="str">
        <f>IFERROR(IF(OR(G33="",H33=""),"",VLOOKUP((2*H33+G33),Lookup!$A$2:$B$11,2,0)),"⚠")</f>
        <v/>
      </c>
      <c r="O33" s="17" t="str">
        <f>IFERROR(IF(OR(M33="",F33="",N33="",N33="⚠ Invalid"),"","DH"&amp;CHOOSE(MATCH(N33,{91,97,103,113,118},0),1,2,3,4,5)&amp;IF(M33="Single","S","D")&amp;TEXT(VALUE(F33),"0000")),"")</f>
        <v/>
      </c>
      <c r="P33" s="17" t="str">
        <f>IFERROR(IF(OR(M33="",E33="",N33="",N33="⚠ Invalid",I33=""),"","J"&amp;IF(I33="Right","R","L")&amp;CHOOSE(MATCH(N33,{91,97,103,113,118},0),1,2,3,4,5)&amp;IF(M33="Single","S","D")&amp;VALUE(E33)),"")</f>
        <v/>
      </c>
      <c r="Q33" s="17" t="str">
        <f>IFERROR(IF(K33="","","DS0"&amp;CHOOSE(MATCH(K33,{"Herline (Pack of 2)","Herline (Pack of 3)","Lift Off (Coming Soon)","Concealed (Coming Soon)"},0),1,2,3,4)),"")</f>
        <v/>
      </c>
      <c r="R33" s="17" t="str">
        <f t="shared" si="0"/>
        <v/>
      </c>
      <c r="S33"/>
    </row>
    <row r="34" spans="1:19" ht="19.5" customHeight="1" x14ac:dyDescent="0.25">
      <c r="A34"/>
      <c r="B34" s="16">
        <v>19</v>
      </c>
      <c r="C34" s="32"/>
      <c r="D34" s="32"/>
      <c r="E34" s="2"/>
      <c r="F34" s="2"/>
      <c r="G34" s="2"/>
      <c r="H34" s="2"/>
      <c r="I34" s="2"/>
      <c r="J34" s="2"/>
      <c r="K34" s="2"/>
      <c r="L34" s="2"/>
      <c r="M34" s="25" t="s">
        <v>31</v>
      </c>
      <c r="N34" s="26" t="str">
        <f>IFERROR(IF(OR(G34="",H34=""),"",VLOOKUP((2*H34+G34),Lookup!$A$2:$B$11,2,0)),"⚠")</f>
        <v/>
      </c>
      <c r="O34" s="17" t="str">
        <f>IFERROR(IF(OR(M34="",F34="",N34="",N34="⚠ Invalid"),"","DH"&amp;CHOOSE(MATCH(N34,{91,97,103,113,118},0),1,2,3,4,5)&amp;IF(M34="Single","S","D")&amp;TEXT(VALUE(F34),"0000")),"")</f>
        <v/>
      </c>
      <c r="P34" s="17" t="str">
        <f>IFERROR(IF(OR(M34="",E34="",N34="",N34="⚠ Invalid",I34=""),"","J"&amp;IF(I34="Right","R","L")&amp;CHOOSE(MATCH(N34,{91,97,103,113,118},0),1,2,3,4,5)&amp;IF(M34="Single","S","D")&amp;VALUE(E34)),"")</f>
        <v/>
      </c>
      <c r="Q34" s="17" t="str">
        <f>IFERROR(IF(K34="","","DS0"&amp;CHOOSE(MATCH(K34,{"Herline (Pack of 2)","Herline (Pack of 3)","Lift Off (Coming Soon)","Concealed (Coming Soon)"},0),1,2,3,4)),"")</f>
        <v/>
      </c>
      <c r="R34" s="17" t="str">
        <f t="shared" si="0"/>
        <v/>
      </c>
      <c r="S34"/>
    </row>
    <row r="35" spans="1:19" ht="19.5" customHeight="1" x14ac:dyDescent="0.25">
      <c r="A35"/>
      <c r="B35" s="16">
        <v>20</v>
      </c>
      <c r="C35" s="32"/>
      <c r="D35" s="32"/>
      <c r="E35" s="2"/>
      <c r="F35" s="2"/>
      <c r="G35" s="2"/>
      <c r="H35" s="2"/>
      <c r="I35" s="2"/>
      <c r="J35" s="2"/>
      <c r="K35" s="2"/>
      <c r="L35" s="2"/>
      <c r="M35" s="25" t="s">
        <v>31</v>
      </c>
      <c r="N35" s="26" t="str">
        <f>IFERROR(IF(OR(G35="",H35=""),"",VLOOKUP((2*H35+G35),Lookup!$A$2:$B$11,2,0)),"⚠")</f>
        <v/>
      </c>
      <c r="O35" s="17" t="str">
        <f>IFERROR(IF(OR(M35="",F35="",N35="",N35="⚠ Invalid"),"","DH"&amp;CHOOSE(MATCH(N35,{91,97,103,113,118},0),1,2,3,4,5)&amp;IF(M35="Single","S","D")&amp;TEXT(VALUE(F35),"0000")),"")</f>
        <v/>
      </c>
      <c r="P35" s="17" t="str">
        <f>IFERROR(IF(OR(M35="",E35="",N35="",N35="⚠ Invalid",I35=""),"","J"&amp;IF(I35="Right","R","L")&amp;CHOOSE(MATCH(N35,{91,97,103,113,118},0),1,2,3,4,5)&amp;IF(M35="Single","S","D")&amp;VALUE(E35)),"")</f>
        <v/>
      </c>
      <c r="Q35" s="17" t="str">
        <f>IFERROR(IF(K35="","","DS0"&amp;CHOOSE(MATCH(K35,{"Herline (Pack of 2)","Herline (Pack of 3)","Lift Off (Coming Soon)","Concealed (Coming Soon)"},0),1,2,3,4)),"")</f>
        <v/>
      </c>
      <c r="R35" s="17" t="str">
        <f t="shared" si="0"/>
        <v/>
      </c>
      <c r="S35"/>
    </row>
    <row r="36" spans="1:19" ht="19.5" customHeight="1" x14ac:dyDescent="0.25">
      <c r="A36"/>
      <c r="B36" s="27"/>
      <c r="C36" s="28"/>
      <c r="D36" s="28"/>
      <c r="E36" s="28"/>
      <c r="F36" s="28"/>
      <c r="G36" s="28"/>
      <c r="H36" s="28"/>
      <c r="I36" s="29" t="s">
        <v>41</v>
      </c>
      <c r="J36" s="30">
        <f>SUM(J16:J35)</f>
        <v>0</v>
      </c>
      <c r="K36" s="29" t="s">
        <v>32</v>
      </c>
      <c r="L36" s="31">
        <f>SUM(L16:L35)</f>
        <v>0</v>
      </c>
      <c r="M36" s="18">
        <f>SUM(L16:L35)</f>
        <v>0</v>
      </c>
      <c r="N36" s="6"/>
      <c r="O36" s="6"/>
      <c r="P36" s="6"/>
      <c r="Q36" s="6"/>
      <c r="R36" s="6"/>
      <c r="S36"/>
    </row>
    <row r="37" spans="1:19" x14ac:dyDescent="0.25">
      <c r="A3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/>
    </row>
    <row r="38" spans="1:19" ht="18" customHeight="1" x14ac:dyDescent="0.25">
      <c r="A38"/>
      <c r="B38" s="34" t="s">
        <v>33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/>
    </row>
    <row r="39" spans="1:19" x14ac:dyDescent="0.25">
      <c r="A39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6"/>
      <c r="S39"/>
    </row>
    <row r="40" spans="1:19" x14ac:dyDescent="0.25">
      <c r="A40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6"/>
      <c r="S40"/>
    </row>
    <row r="41" spans="1:19" x14ac:dyDescent="0.25">
      <c r="A41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6"/>
      <c r="S41"/>
    </row>
    <row r="42" spans="1:19" ht="28.5" customHeight="1" x14ac:dyDescent="0.25">
      <c r="A42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8"/>
      <c r="S42"/>
    </row>
    <row r="43" spans="1:19" ht="4.5" customHeight="1" x14ac:dyDescent="0.25">
      <c r="A43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/>
    </row>
    <row r="44" spans="1:19" ht="21" customHeight="1" x14ac:dyDescent="0.25">
      <c r="A44"/>
      <c r="B44" s="24" t="s">
        <v>39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/>
    </row>
    <row r="45" spans="1:19" ht="19.5" customHeight="1" x14ac:dyDescent="0.25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</row>
    <row r="46" spans="1:19" x14ac:dyDescent="0.25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1:19" x14ac:dyDescent="0.25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1:19" x14ac:dyDescent="0.25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2:18" x14ac:dyDescent="0.25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2:18" x14ac:dyDescent="0.25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2:18" x14ac:dyDescent="0.25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</sheetData>
  <sheetProtection algorithmName="SHA-512" hashValue="6KhaJxLMX/bn/ctLGNyYTOaU84wmV4B6DAYNyLyDROox7mU0vV3RIClLBmvQlPiswJLiaiBSB56b64U6msoeIQ==" saltValue="lQuJtUlM8L2lVYMBEKN7oQ==" spinCount="100000" sheet="1" objects="1" scenarios="1" selectLockedCells="1"/>
  <mergeCells count="47">
    <mergeCell ref="B2:R2"/>
    <mergeCell ref="B3:R3"/>
    <mergeCell ref="B5:C5"/>
    <mergeCell ref="D5:G5"/>
    <mergeCell ref="B4:G4"/>
    <mergeCell ref="H4:R4"/>
    <mergeCell ref="B6:C6"/>
    <mergeCell ref="B7:C7"/>
    <mergeCell ref="B8:C8"/>
    <mergeCell ref="D6:G6"/>
    <mergeCell ref="D7:G7"/>
    <mergeCell ref="D8:G8"/>
    <mergeCell ref="B9:C9"/>
    <mergeCell ref="B10:C10"/>
    <mergeCell ref="B11:C11"/>
    <mergeCell ref="D9:G9"/>
    <mergeCell ref="D10:G10"/>
    <mergeCell ref="D11:G11"/>
    <mergeCell ref="B12:C12"/>
    <mergeCell ref="B13:C13"/>
    <mergeCell ref="D12:G12"/>
    <mergeCell ref="D13:G13"/>
    <mergeCell ref="L14:M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35:D35"/>
    <mergeCell ref="B45:R45"/>
    <mergeCell ref="B38:R38"/>
    <mergeCell ref="B39:R42"/>
    <mergeCell ref="C25:D25"/>
    <mergeCell ref="C31:D31"/>
    <mergeCell ref="C32:D32"/>
    <mergeCell ref="C33:D33"/>
    <mergeCell ref="C34:D34"/>
    <mergeCell ref="C26:D26"/>
    <mergeCell ref="C27:D27"/>
    <mergeCell ref="C28:D28"/>
    <mergeCell ref="C29:D29"/>
    <mergeCell ref="C30:D30"/>
  </mergeCells>
  <conditionalFormatting sqref="Q13:Q35">
    <cfRule type="containsText" dxfId="0" priority="2" operator="containsText" text="inval">
      <formula>NOT(ISERROR(SEARCH("inval",Q13)))</formula>
    </cfRule>
  </conditionalFormatting>
  <dataValidations count="7">
    <dataValidation type="list" allowBlank="1" sqref="M16:M35" xr:uid="{00000000-0002-0000-0100-000000000000}">
      <formula1>"Single,Double"</formula1>
      <formula2>0</formula2>
    </dataValidation>
    <dataValidation type="list" allowBlank="1" sqref="E16:E35" xr:uid="{00000000-0002-0000-0100-000001000000}">
      <formula1>"2040,2340"</formula1>
      <formula2>0</formula2>
    </dataValidation>
    <dataValidation type="list" allowBlank="1" sqref="F16:F35" xr:uid="{00000000-0002-0000-0100-000002000000}">
      <formula1>"720,770,820,870,920,970,1020"</formula1>
      <formula2>0</formula2>
    </dataValidation>
    <dataValidation type="list" allowBlank="1" sqref="G16:G35" xr:uid="{00000000-0002-0000-0100-000003000000}">
      <formula1>"64,70,75,90,92"</formula1>
      <formula2>0</formula2>
    </dataValidation>
    <dataValidation type="list" allowBlank="1" sqref="H16:H35" xr:uid="{00000000-0002-0000-0100-000004000000}">
      <formula1>"10,13,16"</formula1>
      <formula2>0</formula2>
    </dataValidation>
    <dataValidation type="list" allowBlank="1" sqref="I16:I35" xr:uid="{00000000-0002-0000-0100-000005000000}">
      <formula1>"Left,Right"</formula1>
      <formula2>0</formula2>
    </dataValidation>
    <dataValidation type="list" allowBlank="1" sqref="K16:K35" xr:uid="{FC5A9028-33A2-4202-8963-455EF30BFD52}">
      <formula1>"Herline (Pack of 2),Herline (Pack of 3),Lift Off (Coming Soon),Concealed (Coming Soon)"</formula1>
    </dataValidation>
  </dataValidations>
  <printOptions horizontalCentered="1" verticalCentered="1"/>
  <pageMargins left="0" right="0" top="0.35433070866141736" bottom="0.74803149606299213" header="0.51181102362204722" footer="0.51181102362204722"/>
  <pageSetup paperSize="9" scale="62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7A8A4-80A2-45BA-8ECD-A9F9532D1E42}">
  <dimension ref="B2:D3"/>
  <sheetViews>
    <sheetView showGridLines="0" workbookViewId="0">
      <selection activeCell="B4" sqref="B4"/>
    </sheetView>
  </sheetViews>
  <sheetFormatPr defaultRowHeight="15" x14ac:dyDescent="0.25"/>
  <cols>
    <col min="1" max="1" width="2.85546875" customWidth="1"/>
    <col min="2" max="2" width="10.140625" style="1" customWidth="1"/>
    <col min="3" max="3" width="10.7109375" style="1" bestFit="1" customWidth="1"/>
    <col min="4" max="4" width="31.7109375" customWidth="1"/>
  </cols>
  <sheetData>
    <row r="2" spans="2:4" x14ac:dyDescent="0.25">
      <c r="B2" s="22" t="s">
        <v>35</v>
      </c>
      <c r="C2" s="22" t="s">
        <v>36</v>
      </c>
      <c r="D2" s="23" t="s">
        <v>37</v>
      </c>
    </row>
    <row r="3" spans="2:4" x14ac:dyDescent="0.25">
      <c r="B3" s="1" t="s">
        <v>40</v>
      </c>
      <c r="C3" s="21">
        <v>46196</v>
      </c>
      <c r="D3" t="s">
        <v>38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Lookup</vt:lpstr>
      <vt:lpstr>Order Form</vt:lpstr>
      <vt:lpstr>Releases</vt:lpstr>
      <vt:lpstr>'Order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Michael Palin</cp:lastModifiedBy>
  <cp:revision>0</cp:revision>
  <cp:lastPrinted>2026-06-23T01:07:41Z</cp:lastPrinted>
  <dcterms:created xsi:type="dcterms:W3CDTF">2026-06-18T03:29:02Z</dcterms:created>
  <dcterms:modified xsi:type="dcterms:W3CDTF">2026-06-23T03:20:02Z</dcterms:modified>
  <dc:language>en-US</dc:language>
</cp:coreProperties>
</file>